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Bill.Rubin\Documents\Miscellaneous\Baltimore County\Content\LRC Docs\"/>
    </mc:Choice>
  </mc:AlternateContent>
  <xr:revisionPtr revIDLastSave="0" documentId="8_{839EA2B1-16C7-4689-ADB2-0607E3A01D0F}" xr6:coauthVersionLast="47" xr6:coauthVersionMax="47" xr10:uidLastSave="{00000000-0000-0000-0000-000000000000}"/>
  <bookViews>
    <workbookView xWindow="460" yWindow="0" windowWidth="18570" windowHeight="10200" tabRatio="824" xr2:uid="{00000000-000D-0000-FFFF-FFFF00000000}"/>
  </bookViews>
  <sheets>
    <sheet name="GENERAL" sheetId="1" r:id="rId1"/>
    <sheet name="DEV TEAM" sheetId="2" r:id="rId2"/>
    <sheet name="INCOME" sheetId="3" r:id="rId3"/>
    <sheet name="EXPENSES" sheetId="4" r:id="rId4"/>
    <sheet name="SOURCES" sheetId="6" r:id="rId5"/>
    <sheet name="USES" sheetId="5" r:id="rId6"/>
    <sheet name="TAX CREDIT" sheetId="7" r:id="rId7"/>
    <sheet name="SUMMARY" sheetId="8" r:id="rId8"/>
    <sheet name="PRO FORMA" sheetId="9" r:id="rId9"/>
    <sheet name="CURR FIN INFO" sheetId="10" r:id="rId10"/>
    <sheet name="FIN CAP" sheetId="16" r:id="rId11"/>
    <sheet name="INCOME TARGETING" sheetId="14" r:id="rId12"/>
    <sheet name="LEV &amp; COST EFFECTIVENESS" sheetId="15" r:id="rId13"/>
    <sheet name="SELF-SCORE" sheetId="19" r:id="rId14"/>
    <sheet name="202 Instructions" sheetId="18" r:id="rId15"/>
  </sheets>
  <definedNames>
    <definedName name="AdjLIHTCAllocation">'LEV &amp; COST EFFECTIVENESS'!$D$15</definedName>
    <definedName name="AdjLIHTCSub">'LEV &amp; COST EFFECTIVENESS'!#REF!</definedName>
    <definedName name="AdjProjCosts">'LEV &amp; COST EFFECTIVENESS'!$D$30</definedName>
    <definedName name="AffBRs">'LEV &amp; COST EFFECTIVENESS'!$D$26</definedName>
    <definedName name="BBStatus">'LEV &amp; COST EFFECTIVENESS'!$D$7</definedName>
    <definedName name="DHCDFunds">'LEV &amp; COST EFFECTIVENESS'!#REF!</definedName>
    <definedName name="ImputedRaiseRate">'LEV &amp; COST EFFECTIVENESS'!$D$16</definedName>
    <definedName name="OZInvestment">'LEV &amp; COST EFFECTIVENESS'!$D$17</definedName>
    <definedName name="PctAff">'LEV &amp; COST EFFECTIVENESS'!$D$28</definedName>
    <definedName name="PctLev">'LEV &amp; COST EFFECTIVENESS'!$D$34</definedName>
    <definedName name="PctLevTwin">'LEV &amp; COST EFFECTIVENESS'!#REF!</definedName>
    <definedName name="_xlnm.Print_Area" localSheetId="14">'202 Instructions'!$A$1:$A$179</definedName>
    <definedName name="_xlnm.Print_Area" localSheetId="1">'DEV TEAM'!$A$1:$I$131</definedName>
    <definedName name="_xlnm.Print_Area" localSheetId="3">EXPENSES!$A$1:$I$73</definedName>
    <definedName name="_xlnm.Print_Area" localSheetId="10">'FIN CAP'!$A$1:$J$42</definedName>
    <definedName name="_xlnm.Print_Area" localSheetId="0">GENERAL!$A$1:$I$174</definedName>
    <definedName name="_xlnm.Print_Area" localSheetId="11">'INCOME TARGETING'!$A$1:$G$51</definedName>
    <definedName name="_xlnm.Print_Area" localSheetId="12">'LEV &amp; COST EFFECTIVENESS'!$A$1:$L$43</definedName>
    <definedName name="_xlnm.Print_Area" localSheetId="8">'PRO FORMA'!$A$1:$V$45</definedName>
    <definedName name="_xlnm.Print_Area" localSheetId="13">'SELF-SCORE'!$A$1:$F$43</definedName>
    <definedName name="_xlnm.Print_Area" localSheetId="4">SOURCES!$A$1:$K$41</definedName>
    <definedName name="_xlnm.Print_Area" localSheetId="6">'TAX CREDIT'!$A$1:$I$131</definedName>
    <definedName name="_xlnm.Print_Area" localSheetId="5">USES!$A$1:$I$125</definedName>
    <definedName name="_xlnm.Print_Titles" localSheetId="8">'PRO FORMA'!$A:$B,'PRO FORMA'!$1:$1</definedName>
    <definedName name="projname">GENERAL!$C$29</definedName>
    <definedName name="RuralStatus">'LEV &amp; COST EFFECTIVENESS'!$D$8</definedName>
    <definedName name="ScoreNTNR">'LEV &amp; COST EFFECTIVENESS'!$C$35</definedName>
    <definedName name="ScoreNTR">'LEV &amp; COST EFFECTIVENESS'!#REF!</definedName>
    <definedName name="ScoreTNR">'LEV &amp; COST EFFECTIVENESS'!$C$41</definedName>
    <definedName name="ScoreTR">'LEV &amp; COST EFFECTIVENESS'!$C$42</definedName>
    <definedName name="TotBRs">'LEV &amp; COST EFFECTIVENESS'!$D$27</definedName>
    <definedName name="ToTProjCosts">'LEV &amp; COST EFFECTIVENESS'!$D$29</definedName>
    <definedName name="TwinLevBoost">'LEV &amp; COST EFFECTIVENESS'!$D$39</definedName>
    <definedName name="TwinStatus">'LEV &amp; COST EFFECTIVENESS'!$D$9</definedName>
    <definedName name="Z_0A080B76_CAC1_49D6_A14B_9DA724D07E2A_.wvu.PrintArea" localSheetId="1" hidden="1">'DEV TEAM'!$A$1:$I$166</definedName>
    <definedName name="Z_0A080B76_CAC1_49D6_A14B_9DA724D07E2A_.wvu.PrintArea" localSheetId="8" hidden="1">'PRO FORMA'!$A$2:$V$45</definedName>
    <definedName name="Z_0A080B76_CAC1_49D6_A14B_9DA724D07E2A_.wvu.PrintArea" localSheetId="4" hidden="1">SOURCES!$A$1:$K$42</definedName>
    <definedName name="Z_0A080B76_CAC1_49D6_A14B_9DA724D07E2A_.wvu.PrintArea" localSheetId="6" hidden="1">'TAX CREDIT'!$A$1:$I$131</definedName>
    <definedName name="Z_0A080B76_CAC1_49D6_A14B_9DA724D07E2A_.wvu.PrintArea" localSheetId="5" hidden="1">USES!$A$1:$I$125</definedName>
    <definedName name="Z_0A080B76_CAC1_49D6_A14B_9DA724D07E2A_.wvu.PrintTitles" localSheetId="8" hidden="1">'PRO FORMA'!$A:$B,'PRO FORMA'!$1:$1</definedName>
    <definedName name="Z_3659D36C_86F8_45BE_8B0F_DC260D021512_.wvu.PrintArea" localSheetId="1" hidden="1">'DEV TEAM'!$A$1:$I$166</definedName>
    <definedName name="Z_3659D36C_86F8_45BE_8B0F_DC260D021512_.wvu.PrintArea" localSheetId="8" hidden="1">'PRO FORMA'!$A$1:$V$45</definedName>
    <definedName name="Z_3659D36C_86F8_45BE_8B0F_DC260D021512_.wvu.PrintArea" localSheetId="4" hidden="1">SOURCES!$A$1:$K$42</definedName>
    <definedName name="Z_3659D36C_86F8_45BE_8B0F_DC260D021512_.wvu.PrintArea" localSheetId="6" hidden="1">'TAX CREDIT'!$A$1:$I$131</definedName>
    <definedName name="Z_3659D36C_86F8_45BE_8B0F_DC260D021512_.wvu.PrintArea" localSheetId="5" hidden="1">USES!$A$1:$I$125</definedName>
    <definedName name="Z_3659D36C_86F8_45BE_8B0F_DC260D021512_.wvu.PrintTitles" localSheetId="8" hidden="1">'PRO FORMA'!$A:$B,'PRO FORMA'!$1:$1</definedName>
    <definedName name="Z_3B78583D_5B6A_4751_8EF2_A2270A01FB56_.wvu.PrintArea" localSheetId="1" hidden="1">'DEV TEAM'!$A$1:$I$166</definedName>
    <definedName name="Z_3B78583D_5B6A_4751_8EF2_A2270A01FB56_.wvu.PrintArea" localSheetId="8" hidden="1">'PRO FORMA'!$A$1:$V$45</definedName>
    <definedName name="Z_3B78583D_5B6A_4751_8EF2_A2270A01FB56_.wvu.PrintArea" localSheetId="4" hidden="1">SOURCES!$A$1:$K$42</definedName>
    <definedName name="Z_3B78583D_5B6A_4751_8EF2_A2270A01FB56_.wvu.PrintArea" localSheetId="6" hidden="1">'TAX CREDIT'!$A$1:$I$131</definedName>
    <definedName name="Z_3B78583D_5B6A_4751_8EF2_A2270A01FB56_.wvu.PrintArea" localSheetId="5" hidden="1">USES!$A$1:$I$125</definedName>
    <definedName name="Z_3B78583D_5B6A_4751_8EF2_A2270A01FB56_.wvu.PrintTitles" localSheetId="8" hidden="1">'PRO FORMA'!$A:$B,'PRO FORMA'!$1:$1</definedName>
    <definedName name="Z_602BBDD0_2A0B_434E_AE8E_4C472F9AEC01_.wvu.PrintArea" localSheetId="1" hidden="1">'DEV TEAM'!$A$1:$I$166</definedName>
    <definedName name="Z_602BBDD0_2A0B_434E_AE8E_4C472F9AEC01_.wvu.PrintArea" localSheetId="8" hidden="1">'PRO FORMA'!$A$1:$V$45</definedName>
    <definedName name="Z_602BBDD0_2A0B_434E_AE8E_4C472F9AEC01_.wvu.PrintArea" localSheetId="4" hidden="1">SOURCES!$A$1:$K$42</definedName>
    <definedName name="Z_602BBDD0_2A0B_434E_AE8E_4C472F9AEC01_.wvu.PrintArea" localSheetId="6" hidden="1">'TAX CREDIT'!$A$1:$I$131</definedName>
    <definedName name="Z_602BBDD0_2A0B_434E_AE8E_4C472F9AEC01_.wvu.PrintArea" localSheetId="5" hidden="1">USES!$A$1:$I$125</definedName>
    <definedName name="Z_602BBDD0_2A0B_434E_AE8E_4C472F9AEC01_.wvu.PrintTitles" localSheetId="8" hidden="1">'PRO FORMA'!$A:$B,'PRO FORMA'!$1:$1</definedName>
    <definedName name="Z_714B32FB_A92F_4F7C_8495_8C3BCEB888AE_.wvu.PrintArea" localSheetId="1" hidden="1">'DEV TEAM'!$A$1:$I$166</definedName>
    <definedName name="Z_714B32FB_A92F_4F7C_8495_8C3BCEB888AE_.wvu.PrintArea" localSheetId="8" hidden="1">'PRO FORMA'!$A$2:$V$45</definedName>
    <definedName name="Z_714B32FB_A92F_4F7C_8495_8C3BCEB888AE_.wvu.PrintTitles" localSheetId="8" hidden="1">'PRO FORMA'!$A:$B,'PRO FORMA'!$1:$1</definedName>
    <definedName name="Z_76F395A0_B7E9_4489_8589_E8786779257B_.wvu.Cols" localSheetId="0" hidden="1">GENERAL!$Q:$Q</definedName>
    <definedName name="Z_76F395A0_B7E9_4489_8589_E8786779257B_.wvu.PrintArea" localSheetId="1" hidden="1">'DEV TEAM'!$A$1:$I$131</definedName>
    <definedName name="Z_76F395A0_B7E9_4489_8589_E8786779257B_.wvu.PrintArea" localSheetId="8" hidden="1">'PRO FORMA'!$A$1:$V$45</definedName>
    <definedName name="Z_76F395A0_B7E9_4489_8589_E8786779257B_.wvu.PrintArea" localSheetId="4" hidden="1">SOURCES!$A$1:$K$41</definedName>
    <definedName name="Z_76F395A0_B7E9_4489_8589_E8786779257B_.wvu.PrintArea" localSheetId="6" hidden="1">'TAX CREDIT'!$A$1:$I$131</definedName>
    <definedName name="Z_76F395A0_B7E9_4489_8589_E8786779257B_.wvu.PrintArea" localSheetId="5" hidden="1">USES!$A$1:$I$125</definedName>
    <definedName name="Z_76F395A0_B7E9_4489_8589_E8786779257B_.wvu.PrintTitles" localSheetId="8" hidden="1">'PRO FORMA'!$A:$B,'PRO FORMA'!$1:$1</definedName>
    <definedName name="Z_8142EFA3_2DB8_4FA0_90CC_65C61CCEFD62_.wvu.PrintArea" localSheetId="1" hidden="1">'DEV TEAM'!$A$1:$I$166</definedName>
    <definedName name="Z_8142EFA3_2DB8_4FA0_90CC_65C61CCEFD62_.wvu.PrintArea" localSheetId="8" hidden="1">'PRO FORMA'!$A$1:$V$45</definedName>
    <definedName name="Z_8142EFA3_2DB8_4FA0_90CC_65C61CCEFD62_.wvu.PrintArea" localSheetId="4" hidden="1">SOURCES!$A$1:$K$42</definedName>
    <definedName name="Z_8142EFA3_2DB8_4FA0_90CC_65C61CCEFD62_.wvu.PrintArea" localSheetId="6" hidden="1">'TAX CREDIT'!$A$1:$I$131</definedName>
    <definedName name="Z_8142EFA3_2DB8_4FA0_90CC_65C61CCEFD62_.wvu.PrintArea" localSheetId="5" hidden="1">USES!$A$1:$I$125</definedName>
    <definedName name="Z_8142EFA3_2DB8_4FA0_90CC_65C61CCEFD62_.wvu.PrintTitles" localSheetId="8" hidden="1">'PRO FORMA'!$A:$B,'PRO FORMA'!$1:$1</definedName>
    <definedName name="Z_9A1BF858_0700_49AF_A308_5283E02DA063_.wvu.PrintArea" localSheetId="1" hidden="1">'DEV TEAM'!$A$1:$I$166</definedName>
    <definedName name="Z_9A1BF858_0700_49AF_A308_5283E02DA063_.wvu.PrintArea" localSheetId="8" hidden="1">'PRO FORMA'!$A$1:$V$45</definedName>
    <definedName name="Z_9A1BF858_0700_49AF_A308_5283E02DA063_.wvu.PrintArea" localSheetId="4" hidden="1">SOURCES!$A$1:$K$42</definedName>
    <definedName name="Z_9A1BF858_0700_49AF_A308_5283E02DA063_.wvu.PrintArea" localSheetId="6" hidden="1">'TAX CREDIT'!$A$1:$I$131</definedName>
    <definedName name="Z_9A1BF858_0700_49AF_A308_5283E02DA063_.wvu.PrintArea" localSheetId="5" hidden="1">USES!$A$1:$I$125</definedName>
    <definedName name="Z_9A1BF858_0700_49AF_A308_5283E02DA063_.wvu.PrintTitles" localSheetId="8" hidden="1">'PRO FORMA'!$A:$B,'PRO FORMA'!$1:$1</definedName>
    <definedName name="Z_A1879216_4226_4AD8_8303_3842A38BCF1B_.wvu.PrintArea" localSheetId="1" hidden="1">'DEV TEAM'!$A$1:$I$166</definedName>
    <definedName name="Z_A1879216_4226_4AD8_8303_3842A38BCF1B_.wvu.PrintArea" localSheetId="8" hidden="1">'PRO FORMA'!$A$1:$V$45</definedName>
    <definedName name="Z_A1879216_4226_4AD8_8303_3842A38BCF1B_.wvu.PrintArea" localSheetId="4" hidden="1">SOURCES!$A$1:$K$42</definedName>
    <definedName name="Z_A1879216_4226_4AD8_8303_3842A38BCF1B_.wvu.PrintArea" localSheetId="6" hidden="1">'TAX CREDIT'!$A$1:$I$131</definedName>
    <definedName name="Z_A1879216_4226_4AD8_8303_3842A38BCF1B_.wvu.PrintArea" localSheetId="5" hidden="1">USES!$A$1:$I$125</definedName>
    <definedName name="Z_A1879216_4226_4AD8_8303_3842A38BCF1B_.wvu.PrintTitles" localSheetId="8" hidden="1">'PRO FORMA'!$A:$B,'PRO FORMA'!$1:$1</definedName>
    <definedName name="Z_C2565ED2_FB16_4AD9_AFF0_CED4C44F72DA_.wvu.PrintArea" localSheetId="1" hidden="1">'DEV TEAM'!$A$1:$I$166</definedName>
    <definedName name="Z_C2565ED2_FB16_4AD9_AFF0_CED4C44F72DA_.wvu.PrintArea" localSheetId="8" hidden="1">'PRO FORMA'!$A$1:$V$45</definedName>
    <definedName name="Z_C2565ED2_FB16_4AD9_AFF0_CED4C44F72DA_.wvu.PrintArea" localSheetId="4" hidden="1">SOURCES!$A$1:$K$42</definedName>
    <definedName name="Z_C2565ED2_FB16_4AD9_AFF0_CED4C44F72DA_.wvu.PrintArea" localSheetId="6" hidden="1">'TAX CREDIT'!$A$1:$I$131</definedName>
    <definedName name="Z_C2565ED2_FB16_4AD9_AFF0_CED4C44F72DA_.wvu.PrintArea" localSheetId="5" hidden="1">USES!$A$1:$I$125</definedName>
    <definedName name="Z_C2565ED2_FB16_4AD9_AFF0_CED4C44F72DA_.wvu.PrintTitles" localSheetId="8" hidden="1">'PRO FORMA'!$A:$B,'PRO FORMA'!$1:$1</definedName>
    <definedName name="Z_C39AB591_3723_49A0_B177_B840906E8341_.wvu.PrintArea" localSheetId="1" hidden="1">'DEV TEAM'!$A$1:$I$166</definedName>
    <definedName name="Z_C39AB591_3723_49A0_B177_B840906E8341_.wvu.PrintArea" localSheetId="8" hidden="1">'PRO FORMA'!$A$1:$V$45</definedName>
    <definedName name="Z_C39AB591_3723_49A0_B177_B840906E8341_.wvu.PrintArea" localSheetId="4" hidden="1">SOURCES!$A$1:$K$42</definedName>
    <definedName name="Z_C39AB591_3723_49A0_B177_B840906E8341_.wvu.PrintArea" localSheetId="6" hidden="1">'TAX CREDIT'!$A$1:$I$131</definedName>
    <definedName name="Z_C39AB591_3723_49A0_B177_B840906E8341_.wvu.PrintArea" localSheetId="5" hidden="1">USES!$A$1:$I$125</definedName>
    <definedName name="Z_C39AB591_3723_49A0_B177_B840906E8341_.wvu.PrintTitles" localSheetId="8" hidden="1">'PRO FORMA'!$A:$B,'PRO FORMA'!$1:$1</definedName>
    <definedName name="Z_C6533090_8A80_47A4_9BC4_E66215F4127C_.wvu.PrintArea" localSheetId="1" hidden="1">'DEV TEAM'!$A$1:$I$166</definedName>
    <definedName name="Z_C6533090_8A80_47A4_9BC4_E66215F4127C_.wvu.PrintArea" localSheetId="8" hidden="1">'PRO FORMA'!$A$1:$V$45</definedName>
    <definedName name="Z_C6533090_8A80_47A4_9BC4_E66215F4127C_.wvu.PrintArea" localSheetId="4" hidden="1">SOURCES!$A$1:$K$42</definedName>
    <definedName name="Z_C6533090_8A80_47A4_9BC4_E66215F4127C_.wvu.PrintArea" localSheetId="6" hidden="1">'TAX CREDIT'!$A$1:$I$131</definedName>
    <definedName name="Z_C6533090_8A80_47A4_9BC4_E66215F4127C_.wvu.PrintArea" localSheetId="5" hidden="1">USES!$A$1:$I$125</definedName>
    <definedName name="Z_C6533090_8A80_47A4_9BC4_E66215F4127C_.wvu.PrintTitles" localSheetId="8" hidden="1">'PRO FORMA'!$A:$B,'PRO FORMA'!$1:$1</definedName>
    <definedName name="Z_DC289960_5C22_11D6_B699_00010261CDBB_.wvu.PrintTitles" localSheetId="8" hidden="1">'PRO FORMA'!$A:$B</definedName>
    <definedName name="Z_E132EC1F_F891_4922_AB90_4FA7835D9B5A_.wvu.PrintArea" localSheetId="1" hidden="1">'DEV TEAM'!$A$1:$I$166</definedName>
    <definedName name="Z_E132EC1F_F891_4922_AB90_4FA7835D9B5A_.wvu.PrintArea" localSheetId="8" hidden="1">'PRO FORMA'!$A$1:$V$45</definedName>
    <definedName name="Z_E132EC1F_F891_4922_AB90_4FA7835D9B5A_.wvu.PrintArea" localSheetId="4" hidden="1">SOURCES!$A$1:$K$42</definedName>
    <definedName name="Z_E132EC1F_F891_4922_AB90_4FA7835D9B5A_.wvu.PrintArea" localSheetId="6" hidden="1">'TAX CREDIT'!$A$1:$I$131</definedName>
    <definedName name="Z_E132EC1F_F891_4922_AB90_4FA7835D9B5A_.wvu.PrintArea" localSheetId="5" hidden="1">USES!$A$1:$I$125</definedName>
    <definedName name="Z_E132EC1F_F891_4922_AB90_4FA7835D9B5A_.wvu.PrintTitles" localSheetId="8" hidden="1">'PRO FORMA'!$A:$B,'PRO FORMA'!$1:$1</definedName>
  </definedNames>
  <calcPr calcId="191029"/>
  <customWorkbookViews>
    <customWorkbookView name="Caty Waterman - Personal View" guid="{76F395A0-B7E9-4489-8589-E8786779257B}" mergeInterval="0" personalView="1" maximized="1" windowWidth="1423" windowHeight="558" tabRatio="660" activeSheetId="1"/>
    <customWorkbookView name="Robinson, Kristen - Personal View" guid="{C39AB591-3723-49A0-B177-B840906E8341}" mergeInterval="0" personalView="1" maximized="1" windowWidth="1276" windowHeight="571" tabRatio="869" activeSheetId="1"/>
    <customWorkbookView name="Cook, Turia M. - Personal View" guid="{E132EC1F-F891-4922-AB90-4FA7835D9B5A}" mergeInterval="0" personalView="1" maximized="1" windowWidth="592" windowHeight="167" tabRatio="869" activeSheetId="1"/>
    <customWorkbookView name="RentalHousing - Personal View" guid="{602BBDD0-2A0B-434E-AE8E-4C472F9AEC01}" mergeInterval="0" personalView="1" maximized="1" windowWidth="1020" windowHeight="549" tabRatio="869" activeSheetId="1"/>
    <customWorkbookView name="maneval - Personal View" guid="{C2565ED2-FB16-4AD9-AFF0-CED4C44F72DA}" mergeInterval="0" personalView="1" maximized="1" windowWidth="1020" windowHeight="565" tabRatio="869" activeSheetId="1"/>
    <customWorkbookView name="cohen - Personal View" guid="{0A080B76-CAC1-49D6-A14B-9DA724D07E2A}" mergeInterval="0" personalView="1" maximized="1" windowWidth="1020" windowHeight="579" tabRatio="869" activeSheetId="2"/>
    <customWorkbookView name="Barry Deemer - Personal View" guid="{DC289960-5C22-11D6-B699-00010261CDBB}" mergeInterval="0" personalView="1" maximized="1" windowWidth="796" windowHeight="413" tabRatio="929" activeSheetId="2"/>
    <customWorkbookView name="Mickel R. Farmer - Personal View" guid="{714B32FB-A92F-4F7C-8495-8C3BCEB888AE}" mergeInterval="0" personalView="1" maximized="1" windowWidth="994" windowHeight="605" tabRatio="869" activeSheetId="9" showComments="commIndAndComment"/>
    <customWorkbookView name="Coleman - Personal View" guid="{A1879216-4226-4AD8-8303-3842A38BCF1B}" mergeInterval="0" personalView="1" maximized="1" windowWidth="1020" windowHeight="544" tabRatio="869" activeSheetId="1"/>
    <customWorkbookView name="Roberts, Maia - Personal View" guid="{3B78583D-5B6A-4751-8EF2-A2270A01FB56}" mergeInterval="0" personalView="1" maximized="1" windowWidth="1020" windowHeight="515" tabRatio="869" activeSheetId="5"/>
    <customWorkbookView name="Cohen, Andrew B. - Personal View" guid="{9A1BF858-0700-49AF-A308-5283E02DA063}" mergeInterval="0" personalView="1" maximized="1" windowWidth="1020" windowHeight="555" tabRatio="869" activeSheetId="3"/>
    <customWorkbookView name="Talios, Diana - Personal View" guid="{C6533090-8A80-47A4-9BC4-E66215F4127C}" mergeInterval="0" personalView="1" maximized="1" windowWidth="982" windowHeight="506" tabRatio="869" activeSheetId="8"/>
    <customWorkbookView name="Cornick, Elaine - Personal View" guid="{3659D36C-86F8-45BE-8B0F-DC260D021512}" mergeInterval="0" personalView="1" maximized="1" windowWidth="796" windowHeight="377" tabRatio="869" activeSheetId="1"/>
    <customWorkbookView name="Robinson, Kristen J - Personal View" guid="{8142EFA3-2DB8-4FA0-90CC-65C61CCEFD62}" mergeInterval="0" personalView="1" maximized="1" windowWidth="1600" windowHeight="675" tabRatio="86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 l="1"/>
  <c r="F18" i="1"/>
  <c r="K70" i="7"/>
  <c r="D6" i="15"/>
  <c r="D23" i="15" l="1"/>
  <c r="J68" i="4" l="1"/>
  <c r="E1" i="15" l="1"/>
  <c r="L1" i="15"/>
  <c r="E2" i="15"/>
  <c r="L2" i="15"/>
  <c r="K12" i="15"/>
  <c r="H14" i="15"/>
  <c r="H16" i="15" s="1"/>
  <c r="I14" i="15"/>
  <c r="I16" i="15" s="1"/>
  <c r="J14" i="15"/>
  <c r="J16" i="15" s="1"/>
  <c r="H18" i="15"/>
  <c r="I18" i="15"/>
  <c r="J18" i="15"/>
  <c r="D31" i="15"/>
  <c r="D33" i="15" s="1"/>
  <c r="A79" i="8"/>
  <c r="A78" i="8"/>
  <c r="A77" i="8"/>
  <c r="A76" i="8"/>
  <c r="A75" i="8"/>
  <c r="C70" i="8"/>
  <c r="C69" i="8"/>
  <c r="C68" i="8"/>
  <c r="C67" i="8"/>
  <c r="C66" i="8"/>
  <c r="C65" i="8"/>
  <c r="C64" i="8"/>
  <c r="C63" i="8"/>
  <c r="A70" i="8"/>
  <c r="A69" i="8"/>
  <c r="A68" i="8"/>
  <c r="A67" i="8"/>
  <c r="A66" i="8"/>
  <c r="A65" i="8"/>
  <c r="A64" i="8"/>
  <c r="A63" i="8"/>
  <c r="A58" i="8"/>
  <c r="A57" i="8"/>
  <c r="A56" i="8"/>
  <c r="A55" i="8"/>
  <c r="A54" i="8"/>
  <c r="A53" i="8"/>
  <c r="A52" i="8"/>
  <c r="H68" i="8"/>
  <c r="G12" i="6"/>
  <c r="G11" i="6"/>
  <c r="G10" i="6"/>
  <c r="G7" i="6"/>
  <c r="G13" i="6"/>
  <c r="G28" i="6"/>
  <c r="G21" i="6"/>
  <c r="G22" i="6"/>
  <c r="G23" i="6"/>
  <c r="G27" i="6"/>
  <c r="I14" i="5"/>
  <c r="K16" i="15" l="1"/>
  <c r="K18" i="15"/>
  <c r="P19" i="15" s="1"/>
  <c r="L19" i="15" s="1"/>
  <c r="K14" i="15"/>
  <c r="F2" i="10" l="1"/>
  <c r="D1" i="19"/>
  <c r="G2" i="14"/>
  <c r="G1" i="14"/>
  <c r="J2" i="16"/>
  <c r="V1" i="9"/>
  <c r="L1" i="9"/>
  <c r="I3" i="7"/>
  <c r="K1" i="6"/>
  <c r="I1" i="5"/>
  <c r="I2" i="4"/>
  <c r="L2" i="3"/>
  <c r="I2" i="2"/>
  <c r="I41" i="5" l="1"/>
  <c r="G174" i="1"/>
  <c r="C17" i="19" l="1"/>
  <c r="C35" i="19"/>
  <c r="C30" i="19"/>
  <c r="C25" i="19"/>
  <c r="C9" i="19"/>
  <c r="D35" i="19"/>
  <c r="E35" i="19"/>
  <c r="D30" i="19"/>
  <c r="E30" i="19"/>
  <c r="D25" i="19"/>
  <c r="E25" i="19"/>
  <c r="D17" i="19"/>
  <c r="E17" i="19"/>
  <c r="D14" i="19"/>
  <c r="E14" i="19"/>
  <c r="D9" i="19"/>
  <c r="E9" i="19"/>
  <c r="E40" i="19" l="1"/>
  <c r="D40" i="19"/>
  <c r="G168" i="1" l="1"/>
  <c r="D20" i="1"/>
  <c r="N14" i="6" l="1"/>
  <c r="N15" i="6"/>
  <c r="N11" i="6"/>
  <c r="N16" i="6" l="1"/>
  <c r="G29" i="6"/>
  <c r="N17" i="6"/>
  <c r="G9" i="6" l="1"/>
  <c r="G8" i="6"/>
  <c r="I18" i="8" l="1"/>
  <c r="I17" i="8"/>
  <c r="I16" i="8"/>
  <c r="I15" i="8"/>
  <c r="I14" i="8"/>
  <c r="I13" i="8"/>
  <c r="I12" i="8"/>
  <c r="I139" i="1" l="1"/>
  <c r="I53" i="4" l="1"/>
  <c r="N1" i="9" l="1"/>
  <c r="D1" i="9"/>
  <c r="J1" i="16"/>
  <c r="B2" i="10"/>
  <c r="B3" i="7"/>
  <c r="B1" i="6"/>
  <c r="B2" i="4"/>
  <c r="G13" i="14" l="1"/>
  <c r="D10" i="14"/>
  <c r="D16" i="14"/>
  <c r="D15" i="14"/>
  <c r="H30" i="16" l="1"/>
  <c r="F30" i="16"/>
  <c r="D30" i="16"/>
  <c r="I26" i="8" l="1"/>
  <c r="H37" i="16"/>
  <c r="F37" i="16"/>
  <c r="D37" i="16"/>
  <c r="I37" i="7" l="1"/>
  <c r="I36" i="7"/>
  <c r="F98" i="5"/>
  <c r="I83" i="5" l="1"/>
  <c r="I84" i="5"/>
  <c r="I85" i="5"/>
  <c r="I86" i="5"/>
  <c r="I87" i="5"/>
  <c r="F89" i="5"/>
  <c r="F65" i="5"/>
  <c r="D17" i="16" l="1"/>
  <c r="F17" i="16"/>
  <c r="H34" i="16" l="1"/>
  <c r="H33" i="16"/>
  <c r="F35" i="16"/>
  <c r="F28" i="16"/>
  <c r="H28" i="16"/>
  <c r="D28" i="16"/>
  <c r="F19" i="16"/>
  <c r="H19" i="16"/>
  <c r="D19" i="16"/>
  <c r="H16" i="16"/>
  <c r="H15" i="16"/>
  <c r="H9" i="16"/>
  <c r="F9" i="16"/>
  <c r="F11" i="16"/>
  <c r="H11" i="16"/>
  <c r="D11" i="16"/>
  <c r="D9" i="16"/>
  <c r="H35" i="16" l="1"/>
  <c r="H17" i="16"/>
  <c r="D24" i="1"/>
  <c r="D18" i="1" l="1"/>
  <c r="D17" i="1"/>
  <c r="G14" i="14" l="1"/>
  <c r="D14" i="14"/>
  <c r="D13" i="14"/>
  <c r="D12" i="14"/>
  <c r="C46" i="14" l="1"/>
  <c r="D11" i="14"/>
  <c r="D18" i="14" s="1"/>
  <c r="C48" i="14" l="1"/>
  <c r="C51" i="14" s="1"/>
  <c r="G17" i="14"/>
  <c r="D22" i="1"/>
  <c r="K15" i="6" l="1"/>
  <c r="I69" i="8" l="1"/>
  <c r="I64" i="8"/>
  <c r="H64" i="8"/>
  <c r="G64" i="8"/>
  <c r="F64" i="8"/>
  <c r="E15" i="8"/>
  <c r="E20" i="8"/>
  <c r="D21" i="1"/>
  <c r="B1" i="5" l="1"/>
  <c r="B2" i="8"/>
  <c r="D14" i="10"/>
  <c r="J8" i="3"/>
  <c r="K8" i="3" s="1"/>
  <c r="L8" i="3" s="1"/>
  <c r="E23" i="5" l="1"/>
  <c r="C21" i="9" l="1"/>
  <c r="D21" i="9"/>
  <c r="E21" i="9"/>
  <c r="F21" i="9"/>
  <c r="G21" i="9"/>
  <c r="H21" i="9"/>
  <c r="I21" i="9"/>
  <c r="J21" i="9"/>
  <c r="K21" i="9"/>
  <c r="L21" i="9"/>
  <c r="M21" i="9"/>
  <c r="N21" i="9"/>
  <c r="O21" i="9"/>
  <c r="P21" i="9"/>
  <c r="Q21" i="9"/>
  <c r="R21" i="9"/>
  <c r="S21" i="9"/>
  <c r="T21" i="9"/>
  <c r="U21" i="9"/>
  <c r="V21" i="9"/>
  <c r="C23" i="9"/>
  <c r="D23" i="9"/>
  <c r="E23" i="9"/>
  <c r="F23" i="9"/>
  <c r="G23" i="9"/>
  <c r="H23" i="9"/>
  <c r="I23" i="9"/>
  <c r="J23" i="9"/>
  <c r="K23" i="9"/>
  <c r="L23" i="9"/>
  <c r="M23" i="9"/>
  <c r="N23" i="9"/>
  <c r="O23" i="9"/>
  <c r="P23" i="9"/>
  <c r="Q23" i="9"/>
  <c r="R23" i="9"/>
  <c r="S23" i="9"/>
  <c r="T23" i="9"/>
  <c r="U23" i="9"/>
  <c r="V23" i="9"/>
  <c r="C24" i="9"/>
  <c r="D24" i="9"/>
  <c r="E24" i="9"/>
  <c r="F24" i="9"/>
  <c r="G24" i="9"/>
  <c r="H24" i="9"/>
  <c r="I24" i="9"/>
  <c r="J24" i="9"/>
  <c r="K24" i="9"/>
  <c r="L24" i="9"/>
  <c r="M24" i="9"/>
  <c r="N24" i="9"/>
  <c r="O24" i="9"/>
  <c r="P24" i="9"/>
  <c r="Q24" i="9"/>
  <c r="R24" i="9"/>
  <c r="S24" i="9"/>
  <c r="T24" i="9"/>
  <c r="U24" i="9"/>
  <c r="V24" i="9"/>
  <c r="C26" i="9"/>
  <c r="D26" i="9"/>
  <c r="E26" i="9"/>
  <c r="F26" i="9"/>
  <c r="G26" i="9"/>
  <c r="H26" i="9"/>
  <c r="I26" i="9"/>
  <c r="J26" i="9"/>
  <c r="K26" i="9"/>
  <c r="L26" i="9"/>
  <c r="M26" i="9"/>
  <c r="N26" i="9"/>
  <c r="O26" i="9"/>
  <c r="P26" i="9"/>
  <c r="Q26" i="9"/>
  <c r="R26" i="9"/>
  <c r="S26" i="9"/>
  <c r="T26" i="9"/>
  <c r="U26" i="9"/>
  <c r="V26" i="9"/>
  <c r="C27" i="9"/>
  <c r="D27" i="9"/>
  <c r="E27" i="9"/>
  <c r="F27" i="9"/>
  <c r="G27" i="9"/>
  <c r="H27" i="9"/>
  <c r="I27" i="9"/>
  <c r="J27" i="9"/>
  <c r="K27" i="9"/>
  <c r="L27" i="9"/>
  <c r="M27" i="9"/>
  <c r="N27" i="9"/>
  <c r="O27" i="9"/>
  <c r="P27" i="9"/>
  <c r="Q27" i="9"/>
  <c r="R27" i="9"/>
  <c r="S27" i="9"/>
  <c r="T27" i="9"/>
  <c r="U27" i="9"/>
  <c r="V27" i="9"/>
  <c r="C28" i="9"/>
  <c r="D28" i="9"/>
  <c r="E28" i="9"/>
  <c r="F28" i="9"/>
  <c r="G28" i="9"/>
  <c r="H28" i="9"/>
  <c r="I28" i="9"/>
  <c r="J28" i="9"/>
  <c r="K28" i="9"/>
  <c r="L28" i="9"/>
  <c r="M28" i="9"/>
  <c r="N28" i="9"/>
  <c r="O28" i="9"/>
  <c r="P28" i="9"/>
  <c r="Q28" i="9"/>
  <c r="R28" i="9"/>
  <c r="S28" i="9"/>
  <c r="T28" i="9"/>
  <c r="U28" i="9"/>
  <c r="V28" i="9"/>
  <c r="C6" i="8"/>
  <c r="C7" i="8"/>
  <c r="C8" i="8"/>
  <c r="H8" i="8"/>
  <c r="C9" i="8"/>
  <c r="I19" i="8"/>
  <c r="I20" i="8"/>
  <c r="B21" i="8"/>
  <c r="E21" i="8"/>
  <c r="D30" i="8"/>
  <c r="F41" i="8"/>
  <c r="C16" i="9" s="1"/>
  <c r="C20" i="9" s="1"/>
  <c r="D52" i="8"/>
  <c r="E52" i="8"/>
  <c r="F52" i="8"/>
  <c r="G52" i="8"/>
  <c r="H52" i="8"/>
  <c r="I52" i="8"/>
  <c r="D53" i="8"/>
  <c r="E53" i="8"/>
  <c r="F53" i="8"/>
  <c r="G53" i="8"/>
  <c r="H53" i="8"/>
  <c r="I53" i="8"/>
  <c r="D54" i="8"/>
  <c r="E54" i="8"/>
  <c r="F54" i="8"/>
  <c r="G54" i="8"/>
  <c r="H54" i="8"/>
  <c r="I54" i="8"/>
  <c r="D55" i="8"/>
  <c r="E55" i="8"/>
  <c r="F55" i="8"/>
  <c r="G55" i="8"/>
  <c r="H55" i="8"/>
  <c r="I55" i="8"/>
  <c r="D56" i="8"/>
  <c r="E56" i="8"/>
  <c r="F56" i="8"/>
  <c r="G56" i="8"/>
  <c r="H56" i="8"/>
  <c r="I56" i="8"/>
  <c r="D57" i="8"/>
  <c r="E57" i="8"/>
  <c r="F57" i="8"/>
  <c r="G57" i="8"/>
  <c r="H57" i="8"/>
  <c r="I57" i="8"/>
  <c r="D58" i="8"/>
  <c r="E58" i="8"/>
  <c r="F58" i="8"/>
  <c r="G58" i="8"/>
  <c r="H58" i="8"/>
  <c r="I58" i="8"/>
  <c r="F63" i="8"/>
  <c r="G63" i="8"/>
  <c r="H63" i="8"/>
  <c r="H71" i="8" s="1"/>
  <c r="I63" i="8"/>
  <c r="F65" i="8"/>
  <c r="G65" i="8"/>
  <c r="H65" i="8"/>
  <c r="I65" i="8"/>
  <c r="F68" i="8"/>
  <c r="G68" i="8"/>
  <c r="I68" i="8"/>
  <c r="I66" i="8"/>
  <c r="I67" i="8"/>
  <c r="I70" i="8"/>
  <c r="I77" i="8"/>
  <c r="I78" i="8"/>
  <c r="I79" i="8"/>
  <c r="F28" i="7"/>
  <c r="I74" i="7"/>
  <c r="C77" i="7"/>
  <c r="I98" i="7"/>
  <c r="F115" i="7"/>
  <c r="G115" i="7"/>
  <c r="I70" i="7" s="1"/>
  <c r="D123" i="7"/>
  <c r="H123" i="7"/>
  <c r="G128" i="7"/>
  <c r="H128" i="7"/>
  <c r="G15" i="6"/>
  <c r="K29" i="6"/>
  <c r="K30" i="6" s="1"/>
  <c r="K35" i="6"/>
  <c r="I75" i="8" s="1"/>
  <c r="I7" i="5"/>
  <c r="E8" i="5"/>
  <c r="I8" i="5"/>
  <c r="E9" i="5"/>
  <c r="I9" i="5"/>
  <c r="E10" i="5"/>
  <c r="I10" i="5"/>
  <c r="I11" i="5"/>
  <c r="I12" i="5"/>
  <c r="F13" i="5"/>
  <c r="F15" i="5" s="1"/>
  <c r="G13" i="5"/>
  <c r="G15" i="5" s="1"/>
  <c r="H13" i="5"/>
  <c r="H15" i="5" s="1"/>
  <c r="E14" i="5"/>
  <c r="E19" i="5"/>
  <c r="I19" i="5"/>
  <c r="E20" i="5"/>
  <c r="I20" i="5"/>
  <c r="E21" i="5"/>
  <c r="I21" i="5"/>
  <c r="I22" i="5"/>
  <c r="I23" i="5"/>
  <c r="I24" i="5"/>
  <c r="I25" i="5"/>
  <c r="I26" i="5"/>
  <c r="I27" i="5"/>
  <c r="I28" i="5"/>
  <c r="I29" i="5"/>
  <c r="I30" i="5"/>
  <c r="I31" i="5"/>
  <c r="F32" i="5"/>
  <c r="I87" i="8" s="1"/>
  <c r="G32" i="5"/>
  <c r="H32" i="5"/>
  <c r="I36" i="5"/>
  <c r="I37" i="5"/>
  <c r="I38" i="5"/>
  <c r="I39" i="5"/>
  <c r="I40" i="5"/>
  <c r="I42" i="5"/>
  <c r="I48" i="5"/>
  <c r="I49" i="5"/>
  <c r="I50" i="5"/>
  <c r="I51" i="5"/>
  <c r="F53" i="5"/>
  <c r="I88" i="8" s="1"/>
  <c r="G53" i="5"/>
  <c r="H53" i="5"/>
  <c r="I58" i="5"/>
  <c r="I59" i="5"/>
  <c r="I60" i="5"/>
  <c r="I61" i="5"/>
  <c r="I62" i="5"/>
  <c r="I64" i="5"/>
  <c r="I89" i="8"/>
  <c r="G65" i="5"/>
  <c r="H65" i="5"/>
  <c r="G74" i="5"/>
  <c r="H74" i="5"/>
  <c r="I78" i="5"/>
  <c r="I79" i="5"/>
  <c r="I80" i="5"/>
  <c r="I81" i="5"/>
  <c r="I82" i="5"/>
  <c r="I88" i="5"/>
  <c r="I92" i="8"/>
  <c r="G89" i="5"/>
  <c r="H89" i="5"/>
  <c r="I93" i="5"/>
  <c r="I94" i="5"/>
  <c r="I95" i="5"/>
  <c r="I96" i="5"/>
  <c r="I97" i="5"/>
  <c r="I93" i="8"/>
  <c r="F108" i="5"/>
  <c r="F109" i="5"/>
  <c r="I28" i="4"/>
  <c r="F39" i="8"/>
  <c r="I39" i="8" s="1"/>
  <c r="I66" i="4"/>
  <c r="J9" i="3"/>
  <c r="K9" i="3" s="1"/>
  <c r="J10" i="3"/>
  <c r="K10" i="3" s="1"/>
  <c r="L10" i="3" s="1"/>
  <c r="J11" i="3"/>
  <c r="K11" i="3" s="1"/>
  <c r="L11" i="3" s="1"/>
  <c r="J12" i="3"/>
  <c r="K12" i="3" s="1"/>
  <c r="L12" i="3" s="1"/>
  <c r="J13" i="3"/>
  <c r="K13" i="3" s="1"/>
  <c r="L13" i="3" s="1"/>
  <c r="J14" i="3"/>
  <c r="K14" i="3" s="1"/>
  <c r="L14" i="3" s="1"/>
  <c r="J15" i="3"/>
  <c r="K15" i="3" s="1"/>
  <c r="L15" i="3" s="1"/>
  <c r="J16" i="3"/>
  <c r="K16" i="3" s="1"/>
  <c r="L16" i="3" s="1"/>
  <c r="J17" i="3"/>
  <c r="K17" i="3" s="1"/>
  <c r="L17" i="3" s="1"/>
  <c r="D18" i="3"/>
  <c r="E26" i="8" s="1"/>
  <c r="E18" i="3"/>
  <c r="I95" i="1" s="1"/>
  <c r="F25" i="3"/>
  <c r="G25" i="3" s="1"/>
  <c r="F26" i="3"/>
  <c r="G26" i="3" s="1"/>
  <c r="F27" i="3"/>
  <c r="G27" i="3" s="1"/>
  <c r="F28" i="3"/>
  <c r="G28" i="3" s="1"/>
  <c r="F29" i="3"/>
  <c r="G29" i="3" s="1"/>
  <c r="F30" i="3"/>
  <c r="G30" i="3" s="1"/>
  <c r="F31" i="3"/>
  <c r="G31" i="3" s="1"/>
  <c r="F32" i="3"/>
  <c r="G32" i="3" s="1"/>
  <c r="F33" i="3"/>
  <c r="G33" i="3" s="1"/>
  <c r="F34" i="3"/>
  <c r="G34" i="3" s="1"/>
  <c r="C35" i="3"/>
  <c r="E27" i="8" s="1"/>
  <c r="D35" i="3"/>
  <c r="I96" i="1" s="1"/>
  <c r="L46" i="3"/>
  <c r="L47" i="3"/>
  <c r="L48" i="3"/>
  <c r="L49" i="3"/>
  <c r="L50" i="3"/>
  <c r="G51" i="3"/>
  <c r="H51" i="3"/>
  <c r="G64" i="3"/>
  <c r="H64" i="3"/>
  <c r="D16" i="1"/>
  <c r="E13" i="8" s="1"/>
  <c r="E14" i="8"/>
  <c r="E16" i="8"/>
  <c r="E17" i="8"/>
  <c r="E18" i="8"/>
  <c r="D23" i="1"/>
  <c r="E19" i="8" s="1"/>
  <c r="D99" i="1"/>
  <c r="D108" i="1"/>
  <c r="I115" i="1"/>
  <c r="G81" i="1" l="1"/>
  <c r="F68" i="4"/>
  <c r="G83" i="1"/>
  <c r="G30" i="6"/>
  <c r="I59" i="8"/>
  <c r="I79" i="7"/>
  <c r="H79" i="7"/>
  <c r="H59" i="8"/>
  <c r="I44" i="8" s="1"/>
  <c r="F38" i="8"/>
  <c r="I38" i="8" s="1"/>
  <c r="C15" i="9"/>
  <c r="D15" i="9" s="1"/>
  <c r="E15" i="9" s="1"/>
  <c r="F15" i="9" s="1"/>
  <c r="G15" i="9" s="1"/>
  <c r="H15" i="9" s="1"/>
  <c r="I15" i="9" s="1"/>
  <c r="J15" i="9" s="1"/>
  <c r="K15" i="9" s="1"/>
  <c r="L15" i="9" s="1"/>
  <c r="M15" i="9" s="1"/>
  <c r="N15" i="9" s="1"/>
  <c r="O15" i="9" s="1"/>
  <c r="P15" i="9" s="1"/>
  <c r="Q15" i="9" s="1"/>
  <c r="R15" i="9" s="1"/>
  <c r="S15" i="9" s="1"/>
  <c r="T15" i="9" s="1"/>
  <c r="U15" i="9" s="1"/>
  <c r="V15" i="9" s="1"/>
  <c r="I86" i="8"/>
  <c r="I90" i="8" s="1"/>
  <c r="F66" i="5"/>
  <c r="F106" i="5" s="1"/>
  <c r="I71" i="8"/>
  <c r="I98" i="5"/>
  <c r="I21" i="8"/>
  <c r="I97" i="1"/>
  <c r="I106" i="1" s="1"/>
  <c r="H66" i="5"/>
  <c r="I89" i="5"/>
  <c r="I32" i="5"/>
  <c r="I13" i="5"/>
  <c r="I15" i="5" s="1"/>
  <c r="I65" i="5"/>
  <c r="I41" i="8"/>
  <c r="D16" i="9"/>
  <c r="E16" i="9" s="1"/>
  <c r="F16" i="9" s="1"/>
  <c r="G16" i="9" s="1"/>
  <c r="H16" i="9" s="1"/>
  <c r="I16" i="9" s="1"/>
  <c r="J16" i="9" s="1"/>
  <c r="K16" i="9" s="1"/>
  <c r="L16" i="9" s="1"/>
  <c r="M16" i="9" s="1"/>
  <c r="N16" i="9" s="1"/>
  <c r="O16" i="9" s="1"/>
  <c r="P16" i="9" s="1"/>
  <c r="Q16" i="9" s="1"/>
  <c r="R16" i="9" s="1"/>
  <c r="S16" i="9" s="1"/>
  <c r="T16" i="9" s="1"/>
  <c r="U16" i="9" s="1"/>
  <c r="V16" i="9" s="1"/>
  <c r="F35" i="3"/>
  <c r="C14" i="9"/>
  <c r="D14" i="9" s="1"/>
  <c r="E14" i="9" s="1"/>
  <c r="F14" i="9" s="1"/>
  <c r="G14" i="9" s="1"/>
  <c r="H14" i="9" s="1"/>
  <c r="I14" i="9" s="1"/>
  <c r="J14" i="9" s="1"/>
  <c r="K14" i="9" s="1"/>
  <c r="L14" i="9" s="1"/>
  <c r="M14" i="9" s="1"/>
  <c r="N14" i="9" s="1"/>
  <c r="O14" i="9" s="1"/>
  <c r="P14" i="9" s="1"/>
  <c r="Q14" i="9" s="1"/>
  <c r="R14" i="9" s="1"/>
  <c r="S14" i="9" s="1"/>
  <c r="T14" i="9" s="1"/>
  <c r="U14" i="9" s="1"/>
  <c r="V14" i="9" s="1"/>
  <c r="F117" i="5"/>
  <c r="F118" i="5" s="1"/>
  <c r="F119" i="5" s="1"/>
  <c r="F121" i="5" s="1"/>
  <c r="I53" i="5"/>
  <c r="G66" i="5"/>
  <c r="G99" i="5" s="1"/>
  <c r="H69" i="7" s="1"/>
  <c r="G35" i="3"/>
  <c r="L51" i="3"/>
  <c r="F107" i="5"/>
  <c r="I128" i="7"/>
  <c r="I91" i="7" s="1"/>
  <c r="I45" i="8"/>
  <c r="L9" i="3"/>
  <c r="L18" i="3" s="1"/>
  <c r="K18" i="3"/>
  <c r="D30" i="9"/>
  <c r="F30" i="9"/>
  <c r="H30" i="9"/>
  <c r="J30" i="9"/>
  <c r="L30" i="9"/>
  <c r="N30" i="9"/>
  <c r="P30" i="9"/>
  <c r="R30" i="9"/>
  <c r="T30" i="9"/>
  <c r="V30" i="9"/>
  <c r="C30" i="9"/>
  <c r="E30" i="9"/>
  <c r="G30" i="9"/>
  <c r="I30" i="9"/>
  <c r="K30" i="9"/>
  <c r="M30" i="9"/>
  <c r="O30" i="9"/>
  <c r="Q30" i="9"/>
  <c r="S30" i="9"/>
  <c r="U30" i="9"/>
  <c r="F40" i="8"/>
  <c r="I40" i="8" s="1"/>
  <c r="B2" i="3"/>
  <c r="H99" i="5" l="1"/>
  <c r="H75" i="7"/>
  <c r="C13" i="9"/>
  <c r="D13" i="9" s="1"/>
  <c r="E13" i="9" s="1"/>
  <c r="F13" i="9" s="1"/>
  <c r="G13" i="9" s="1"/>
  <c r="H13" i="9" s="1"/>
  <c r="I13" i="9" s="1"/>
  <c r="J13" i="9" s="1"/>
  <c r="K13" i="9" s="1"/>
  <c r="L13" i="9" s="1"/>
  <c r="M13" i="9" s="1"/>
  <c r="N13" i="9" s="1"/>
  <c r="O13" i="9" s="1"/>
  <c r="P13" i="9" s="1"/>
  <c r="Q13" i="9" s="1"/>
  <c r="R13" i="9" s="1"/>
  <c r="S13" i="9" s="1"/>
  <c r="T13" i="9" s="1"/>
  <c r="U13" i="9" s="1"/>
  <c r="V13" i="9" s="1"/>
  <c r="I66" i="5"/>
  <c r="F27" i="8"/>
  <c r="G36" i="3"/>
  <c r="G37" i="3" s="1"/>
  <c r="H78" i="7"/>
  <c r="H80" i="7" s="1"/>
  <c r="H82" i="7" s="1"/>
  <c r="G118" i="5"/>
  <c r="G119" i="5" s="1"/>
  <c r="F110" i="5"/>
  <c r="G111" i="5" s="1"/>
  <c r="G112" i="5" s="1"/>
  <c r="G114" i="5" s="1"/>
  <c r="F28" i="8"/>
  <c r="I28" i="8" s="1"/>
  <c r="L52" i="3"/>
  <c r="L53" i="3" s="1"/>
  <c r="L19" i="3"/>
  <c r="L20" i="3" s="1"/>
  <c r="I69" i="7" l="1"/>
  <c r="I75" i="7"/>
  <c r="I78" i="7" s="1"/>
  <c r="I80" i="7" s="1"/>
  <c r="I82" i="7" s="1"/>
  <c r="I86" i="7" s="1"/>
  <c r="C4" i="9"/>
  <c r="D4" i="9" s="1"/>
  <c r="E4" i="9" s="1"/>
  <c r="F4" i="9" s="1"/>
  <c r="G4" i="9" s="1"/>
  <c r="H4" i="9" s="1"/>
  <c r="I4" i="9" s="1"/>
  <c r="J4" i="9" s="1"/>
  <c r="K4" i="9" s="1"/>
  <c r="L4" i="9" s="1"/>
  <c r="M4" i="9" s="1"/>
  <c r="N4" i="9" s="1"/>
  <c r="O4" i="9" s="1"/>
  <c r="P4" i="9" s="1"/>
  <c r="Q4" i="9" s="1"/>
  <c r="R4" i="9" s="1"/>
  <c r="S4" i="9" s="1"/>
  <c r="T4" i="9" s="1"/>
  <c r="U4" i="9" s="1"/>
  <c r="V4" i="9" s="1"/>
  <c r="I27" i="8"/>
  <c r="I30" i="8" s="1"/>
  <c r="G121" i="5"/>
  <c r="I121" i="5" s="1"/>
  <c r="F73" i="5" s="1"/>
  <c r="I73" i="5" s="1"/>
  <c r="F111" i="5"/>
  <c r="F112" i="5" s="1"/>
  <c r="F114" i="5" s="1"/>
  <c r="I114" i="5" s="1"/>
  <c r="F72" i="5" s="1"/>
  <c r="C5" i="9"/>
  <c r="D5" i="9" s="1"/>
  <c r="E5" i="9" s="1"/>
  <c r="F5" i="9" s="1"/>
  <c r="G5" i="9" s="1"/>
  <c r="H5" i="9" s="1"/>
  <c r="I5" i="9" s="1"/>
  <c r="J5" i="9" s="1"/>
  <c r="K5" i="9" s="1"/>
  <c r="L5" i="9" s="1"/>
  <c r="M5" i="9" s="1"/>
  <c r="N5" i="9" s="1"/>
  <c r="O5" i="9" s="1"/>
  <c r="P5" i="9" s="1"/>
  <c r="Q5" i="9" s="1"/>
  <c r="R5" i="9" s="1"/>
  <c r="S5" i="9" s="1"/>
  <c r="T5" i="9" s="1"/>
  <c r="U5" i="9" s="1"/>
  <c r="V5" i="9" s="1"/>
  <c r="C3" i="9"/>
  <c r="D3" i="9" s="1"/>
  <c r="L54" i="3"/>
  <c r="F29" i="8"/>
  <c r="K69" i="7" l="1"/>
  <c r="K71" i="7" s="1"/>
  <c r="K73" i="7" s="1"/>
  <c r="F17" i="1"/>
  <c r="F19" i="1" s="1"/>
  <c r="F21" i="1" s="1"/>
  <c r="D15" i="1"/>
  <c r="D13" i="15"/>
  <c r="D14" i="15" s="1"/>
  <c r="D17" i="15" s="1"/>
  <c r="D18" i="15" s="1"/>
  <c r="D26" i="15" s="1"/>
  <c r="D34" i="15" s="1"/>
  <c r="F74" i="5"/>
  <c r="F99" i="5" s="1"/>
  <c r="K36" i="6" s="1"/>
  <c r="I88" i="7"/>
  <c r="I72" i="5"/>
  <c r="I74" i="5" s="1"/>
  <c r="I99" i="5" s="1"/>
  <c r="C7" i="9"/>
  <c r="I123" i="5"/>
  <c r="I91" i="8" s="1"/>
  <c r="I94" i="8" s="1"/>
  <c r="I29" i="8"/>
  <c r="I10" i="4"/>
  <c r="D37" i="15" l="1"/>
  <c r="D38" i="15"/>
  <c r="E43" i="15" s="1"/>
  <c r="I90" i="7"/>
  <c r="I92" i="7" s="1"/>
  <c r="I100" i="7"/>
  <c r="I102" i="7" s="1"/>
  <c r="E12" i="8" s="1"/>
  <c r="F37" i="8"/>
  <c r="C12" i="9" s="1"/>
  <c r="I19" i="4"/>
  <c r="I70" i="4" s="1"/>
  <c r="I73" i="4" s="1"/>
  <c r="I76" i="8"/>
  <c r="I80" i="8" s="1"/>
  <c r="I81" i="8" s="1"/>
  <c r="K40" i="6"/>
  <c r="K41" i="6" s="1"/>
  <c r="I31" i="8"/>
  <c r="C6" i="9"/>
  <c r="D7" i="9"/>
  <c r="E7" i="9" s="1"/>
  <c r="F7" i="9" s="1"/>
  <c r="G7" i="9" s="1"/>
  <c r="H7" i="9" s="1"/>
  <c r="I7" i="9" s="1"/>
  <c r="J7" i="9" s="1"/>
  <c r="K7" i="9" s="1"/>
  <c r="L7" i="9" s="1"/>
  <c r="M7" i="9" s="1"/>
  <c r="N7" i="9" s="1"/>
  <c r="O7" i="9" s="1"/>
  <c r="P7" i="9" s="1"/>
  <c r="Q7" i="9" s="1"/>
  <c r="R7" i="9" s="1"/>
  <c r="S7" i="9" s="1"/>
  <c r="T7" i="9" s="1"/>
  <c r="U7" i="9" s="1"/>
  <c r="V7" i="9" s="1"/>
  <c r="C8" i="9" l="1"/>
  <c r="I37" i="8"/>
  <c r="F36" i="8"/>
  <c r="I36" i="8" s="1"/>
  <c r="I71" i="4" l="1"/>
  <c r="C11" i="9"/>
  <c r="F42" i="8"/>
  <c r="I42" i="8" l="1"/>
  <c r="I43" i="8" s="1"/>
  <c r="I46" i="8" s="1"/>
  <c r="D11" i="9" l="1"/>
  <c r="C17" i="9"/>
  <c r="C18" i="9" s="1"/>
  <c r="C31" i="9" s="1"/>
  <c r="C39" i="9" s="1"/>
  <c r="C37" i="9" l="1"/>
  <c r="C41" i="9"/>
  <c r="C32" i="9"/>
  <c r="E11" i="9"/>
  <c r="C43" i="9" l="1"/>
  <c r="C45" i="9" s="1"/>
  <c r="F11" i="9"/>
  <c r="G11" i="9" l="1"/>
  <c r="H11" i="9" l="1"/>
  <c r="I11" i="9" l="1"/>
  <c r="J11" i="9" l="1"/>
  <c r="K11" i="9" l="1"/>
  <c r="L11" i="9" l="1"/>
  <c r="M11" i="9" l="1"/>
  <c r="N11" i="9" l="1"/>
  <c r="O11" i="9" l="1"/>
  <c r="P11" i="9" l="1"/>
  <c r="Q11" i="9" l="1"/>
  <c r="R11" i="9" l="1"/>
  <c r="S11" i="9" l="1"/>
  <c r="T11" i="9" l="1"/>
  <c r="U11" i="9" l="1"/>
  <c r="V11" i="9" l="1"/>
  <c r="D6" i="9"/>
  <c r="D8" i="9" s="1"/>
  <c r="E3" i="9"/>
  <c r="F3" i="9" s="1"/>
  <c r="F6" i="9" l="1"/>
  <c r="F8" i="9" s="1"/>
  <c r="G3" i="9"/>
  <c r="D12" i="9"/>
  <c r="D17" i="9" s="1"/>
  <c r="D18" i="9" s="1"/>
  <c r="D31" i="9" s="1"/>
  <c r="D39" i="9" s="1"/>
  <c r="E6" i="9"/>
  <c r="E8" i="9" s="1"/>
  <c r="D41" i="9" l="1"/>
  <c r="D37" i="9"/>
  <c r="D32" i="9"/>
  <c r="E12" i="9"/>
  <c r="E17" i="9" s="1"/>
  <c r="E18" i="9" s="1"/>
  <c r="E31" i="9" s="1"/>
  <c r="E39" i="9" s="1"/>
  <c r="G6" i="9"/>
  <c r="G8" i="9" s="1"/>
  <c r="H3" i="9"/>
  <c r="F12" i="9"/>
  <c r="F17" i="9" s="1"/>
  <c r="F18" i="9" s="1"/>
  <c r="F31" i="9" s="1"/>
  <c r="F39" i="9" s="1"/>
  <c r="D43" i="9" l="1"/>
  <c r="E41" i="9"/>
  <c r="E37" i="9"/>
  <c r="F41" i="9"/>
  <c r="F37" i="9"/>
  <c r="E32" i="9"/>
  <c r="F32" i="9"/>
  <c r="G12" i="9"/>
  <c r="G17" i="9" s="1"/>
  <c r="G18" i="9" s="1"/>
  <c r="G31" i="9" s="1"/>
  <c r="G39" i="9" s="1"/>
  <c r="H6" i="9"/>
  <c r="H8" i="9" s="1"/>
  <c r="I3" i="9"/>
  <c r="D44" i="9" l="1"/>
  <c r="D45" i="9"/>
  <c r="E43" i="9"/>
  <c r="F43" i="9"/>
  <c r="G37" i="9"/>
  <c r="G41" i="9"/>
  <c r="G32" i="9"/>
  <c r="J3" i="9"/>
  <c r="I6" i="9"/>
  <c r="I8" i="9" s="1"/>
  <c r="H12" i="9"/>
  <c r="H17" i="9" s="1"/>
  <c r="H18" i="9" s="1"/>
  <c r="F44" i="9" l="1"/>
  <c r="F45" i="9"/>
  <c r="E44" i="9"/>
  <c r="E45" i="9"/>
  <c r="G43" i="9"/>
  <c r="K3" i="9"/>
  <c r="J6" i="9"/>
  <c r="J8" i="9" s="1"/>
  <c r="H31" i="9"/>
  <c r="H39" i="9" s="1"/>
  <c r="H32" i="9"/>
  <c r="I12" i="9"/>
  <c r="I17" i="9" s="1"/>
  <c r="I18" i="9" s="1"/>
  <c r="G44" i="9" l="1"/>
  <c r="G45" i="9"/>
  <c r="H41" i="9"/>
  <c r="H37" i="9"/>
  <c r="I31" i="9"/>
  <c r="I39" i="9" s="1"/>
  <c r="I32" i="9"/>
  <c r="J12" i="9"/>
  <c r="J17" i="9" s="1"/>
  <c r="J18" i="9" s="1"/>
  <c r="L3" i="9"/>
  <c r="K6" i="9"/>
  <c r="K8" i="9" s="1"/>
  <c r="I41" i="9" l="1"/>
  <c r="I37" i="9"/>
  <c r="H43" i="9"/>
  <c r="J31" i="9"/>
  <c r="J39" i="9" s="1"/>
  <c r="J32" i="9"/>
  <c r="K12" i="9"/>
  <c r="K17" i="9" s="1"/>
  <c r="K18" i="9" s="1"/>
  <c r="L6" i="9"/>
  <c r="L8" i="9" s="1"/>
  <c r="M3" i="9"/>
  <c r="H44" i="9" l="1"/>
  <c r="H45" i="9"/>
  <c r="I43" i="9"/>
  <c r="J41" i="9"/>
  <c r="J37" i="9"/>
  <c r="K31" i="9"/>
  <c r="K39" i="9" s="1"/>
  <c r="K32" i="9"/>
  <c r="N3" i="9"/>
  <c r="M6" i="9"/>
  <c r="M8" i="9" s="1"/>
  <c r="L12" i="9"/>
  <c r="L17" i="9" s="1"/>
  <c r="L18" i="9" s="1"/>
  <c r="I44" i="9" l="1"/>
  <c r="I45" i="9"/>
  <c r="J43" i="9"/>
  <c r="K41" i="9"/>
  <c r="K37" i="9"/>
  <c r="L31" i="9"/>
  <c r="L39" i="9" s="1"/>
  <c r="L32" i="9"/>
  <c r="N6" i="9"/>
  <c r="N8" i="9" s="1"/>
  <c r="O3" i="9"/>
  <c r="M12" i="9"/>
  <c r="M17" i="9" s="1"/>
  <c r="M18" i="9" s="1"/>
  <c r="J44" i="9" l="1"/>
  <c r="J45" i="9"/>
  <c r="L41" i="9"/>
  <c r="L37" i="9"/>
  <c r="K43" i="9"/>
  <c r="N12" i="9"/>
  <c r="N17" i="9" s="1"/>
  <c r="N18" i="9" s="1"/>
  <c r="M32" i="9"/>
  <c r="M31" i="9"/>
  <c r="M39" i="9" s="1"/>
  <c r="O6" i="9"/>
  <c r="O8" i="9" s="1"/>
  <c r="P3" i="9"/>
  <c r="K44" i="9" l="1"/>
  <c r="K45" i="9"/>
  <c r="M41" i="9"/>
  <c r="M37" i="9"/>
  <c r="L43" i="9"/>
  <c r="N31" i="9"/>
  <c r="N39" i="9" s="1"/>
  <c r="N32" i="9"/>
  <c r="O12" i="9"/>
  <c r="O17" i="9" s="1"/>
  <c r="O18" i="9" s="1"/>
  <c r="P6" i="9"/>
  <c r="P8" i="9" s="1"/>
  <c r="Q3" i="9"/>
  <c r="L44" i="9" l="1"/>
  <c r="L45" i="9"/>
  <c r="N41" i="9"/>
  <c r="N37" i="9"/>
  <c r="M43" i="9"/>
  <c r="O32" i="9"/>
  <c r="O31" i="9"/>
  <c r="O39" i="9" s="1"/>
  <c r="Q6" i="9"/>
  <c r="Q8" i="9" s="1"/>
  <c r="R3" i="9"/>
  <c r="P12" i="9"/>
  <c r="P17" i="9" s="1"/>
  <c r="P18" i="9" s="1"/>
  <c r="M44" i="9" l="1"/>
  <c r="M45" i="9"/>
  <c r="O41" i="9"/>
  <c r="O37" i="9"/>
  <c r="N43" i="9"/>
  <c r="Q12" i="9"/>
  <c r="Q17" i="9" s="1"/>
  <c r="Q18" i="9" s="1"/>
  <c r="P32" i="9"/>
  <c r="P31" i="9"/>
  <c r="P39" i="9" s="1"/>
  <c r="S3" i="9"/>
  <c r="R6" i="9"/>
  <c r="R8" i="9" s="1"/>
  <c r="N44" i="9" l="1"/>
  <c r="N45" i="9"/>
  <c r="P41" i="9"/>
  <c r="P37" i="9"/>
  <c r="O43" i="9"/>
  <c r="Q32" i="9"/>
  <c r="Q31" i="9"/>
  <c r="Q39" i="9" s="1"/>
  <c r="R12" i="9"/>
  <c r="R17" i="9" s="1"/>
  <c r="R18" i="9" s="1"/>
  <c r="S6" i="9"/>
  <c r="S8" i="9" s="1"/>
  <c r="T3" i="9"/>
  <c r="O44" i="9" l="1"/>
  <c r="O45" i="9"/>
  <c r="Q41" i="9"/>
  <c r="Q37" i="9"/>
  <c r="P43" i="9"/>
  <c r="R32" i="9"/>
  <c r="R31" i="9"/>
  <c r="R39" i="9" s="1"/>
  <c r="U3" i="9"/>
  <c r="T6" i="9"/>
  <c r="T8" i="9" s="1"/>
  <c r="S12" i="9"/>
  <c r="S17" i="9" s="1"/>
  <c r="S18" i="9" s="1"/>
  <c r="P44" i="9" l="1"/>
  <c r="P45" i="9"/>
  <c r="Q43" i="9"/>
  <c r="R41" i="9"/>
  <c r="R37" i="9"/>
  <c r="U6" i="9"/>
  <c r="U8" i="9" s="1"/>
  <c r="V3" i="9"/>
  <c r="V6" i="9" s="1"/>
  <c r="V8" i="9" s="1"/>
  <c r="S31" i="9"/>
  <c r="S39" i="9" s="1"/>
  <c r="S32" i="9"/>
  <c r="T12" i="9"/>
  <c r="T17" i="9" s="1"/>
  <c r="T18" i="9" s="1"/>
  <c r="Q44" i="9" l="1"/>
  <c r="Q45" i="9"/>
  <c r="R43" i="9"/>
  <c r="S41" i="9"/>
  <c r="S37" i="9"/>
  <c r="T31" i="9"/>
  <c r="T39" i="9" s="1"/>
  <c r="T32" i="9"/>
  <c r="V12" i="9"/>
  <c r="V17" i="9" s="1"/>
  <c r="V18" i="9" s="1"/>
  <c r="U12" i="9"/>
  <c r="U17" i="9" s="1"/>
  <c r="U18" i="9" s="1"/>
  <c r="R44" i="9" l="1"/>
  <c r="R45" i="9"/>
  <c r="S43" i="9"/>
  <c r="T41" i="9"/>
  <c r="T37" i="9"/>
  <c r="V31" i="9"/>
  <c r="V39" i="9" s="1"/>
  <c r="V32" i="9"/>
  <c r="U32" i="9"/>
  <c r="U31" i="9"/>
  <c r="U39" i="9" s="1"/>
  <c r="C44" i="9"/>
  <c r="S44" i="9" l="1"/>
  <c r="S45" i="9"/>
  <c r="T43" i="9"/>
  <c r="U41" i="9"/>
  <c r="U37" i="9"/>
  <c r="V41" i="9"/>
  <c r="V37" i="9"/>
  <c r="T44" i="9" l="1"/>
  <c r="T45" i="9"/>
  <c r="V43" i="9"/>
  <c r="U43" i="9"/>
  <c r="V44" i="9" l="1"/>
  <c r="V45" i="9"/>
  <c r="U44" i="9"/>
  <c r="U45" i="9"/>
</calcChain>
</file>

<file path=xl/sharedStrings.xml><?xml version="1.0" encoding="utf-8"?>
<sst xmlns="http://schemas.openxmlformats.org/spreadsheetml/2006/main" count="1631" uniqueCount="940">
  <si>
    <t>Funding Applied For</t>
  </si>
  <si>
    <t>Low Income Housing Tax Credit</t>
  </si>
  <si>
    <t>$</t>
  </si>
  <si>
    <t>Multifamily Bonds (taxable)</t>
  </si>
  <si>
    <t>Partnership Rental Housing Program</t>
  </si>
  <si>
    <t>Rental Housing Funds</t>
  </si>
  <si>
    <t>HOME Funds</t>
  </si>
  <si>
    <t>Other:</t>
  </si>
  <si>
    <t>Project Name</t>
  </si>
  <si>
    <t>Address</t>
  </si>
  <si>
    <t>Parcel</t>
  </si>
  <si>
    <t>Tax Map</t>
  </si>
  <si>
    <t>City</t>
  </si>
  <si>
    <t>County</t>
  </si>
  <si>
    <t>Zip Code</t>
  </si>
  <si>
    <t>-</t>
  </si>
  <si>
    <t>Census Tract</t>
  </si>
  <si>
    <t>Congressional District</t>
  </si>
  <si>
    <t>Legislative District</t>
  </si>
  <si>
    <t>Mailing Address</t>
  </si>
  <si>
    <t>Contact</t>
  </si>
  <si>
    <t>Phone</t>
  </si>
  <si>
    <t>(              )</t>
  </si>
  <si>
    <t>Title</t>
  </si>
  <si>
    <t>Fax</t>
  </si>
  <si>
    <t xml:space="preserve">  </t>
  </si>
  <si>
    <t>Taxpayer ID</t>
  </si>
  <si>
    <t>Individual</t>
  </si>
  <si>
    <t>General Partnership</t>
  </si>
  <si>
    <t>Corporation</t>
  </si>
  <si>
    <t>Limited Partnership</t>
  </si>
  <si>
    <t>Limited Liability Corporation</t>
  </si>
  <si>
    <t>Local Government</t>
  </si>
  <si>
    <t/>
  </si>
  <si>
    <t>Name</t>
  </si>
  <si>
    <t>%</t>
  </si>
  <si>
    <t>Cable Access</t>
  </si>
  <si>
    <t>Laundry Facilities</t>
  </si>
  <si>
    <t>Transportation Services</t>
  </si>
  <si>
    <t>Carpet</t>
  </si>
  <si>
    <t>Dishwasher</t>
  </si>
  <si>
    <t>Disposal</t>
  </si>
  <si>
    <t>Microwave</t>
  </si>
  <si>
    <t>New Construction</t>
  </si>
  <si>
    <t>Refinance</t>
  </si>
  <si>
    <t>Percentage currently occupied</t>
  </si>
  <si>
    <t>Year the building was built</t>
  </si>
  <si>
    <t>Number of Residential Buildings</t>
  </si>
  <si>
    <t>Garden (walk-up)</t>
  </si>
  <si>
    <t>Townhouse</t>
  </si>
  <si>
    <t>Total Buildings</t>
  </si>
  <si>
    <t>Families</t>
  </si>
  <si>
    <t>Commercial</t>
  </si>
  <si>
    <t>Total Units</t>
  </si>
  <si>
    <t>Sponsor has site control?</t>
  </si>
  <si>
    <t>Date site control expires</t>
  </si>
  <si>
    <t>/</t>
  </si>
  <si>
    <t>Date site will be acquired by the ownership entity</t>
  </si>
  <si>
    <t>Zoning Status</t>
  </si>
  <si>
    <t>Zoning change, variance or waiver required?</t>
  </si>
  <si>
    <t>Date of local planning approval</t>
  </si>
  <si>
    <t>Date final plans and specifications completed</t>
  </si>
  <si>
    <t>Date of construction loan closing</t>
  </si>
  <si>
    <t>Date 50% of construction or rehabilitation completed</t>
  </si>
  <si>
    <t>Date of substantial completion of construction or rehabilitation</t>
  </si>
  <si>
    <t>Date first certificate of occupancy received</t>
  </si>
  <si>
    <t>Date final certificate of occupancy received</t>
  </si>
  <si>
    <t>Date sustaining occupancy achieved</t>
  </si>
  <si>
    <t>Date of permanent loan closing</t>
  </si>
  <si>
    <t>Developer</t>
  </si>
  <si>
    <t>Guarantor</t>
  </si>
  <si>
    <t>Nonprofit Participant</t>
  </si>
  <si>
    <t>General Contractor</t>
  </si>
  <si>
    <t>Management Agent</t>
  </si>
  <si>
    <t>Consultant</t>
  </si>
  <si>
    <t>Architect</t>
  </si>
  <si>
    <t>Number of Units</t>
  </si>
  <si>
    <t>Monthly Income</t>
  </si>
  <si>
    <t>Annual Income</t>
  </si>
  <si>
    <t>Total</t>
  </si>
  <si>
    <t>Vacancy Allowance (Total Annual Income x Vacancy Rate)</t>
  </si>
  <si>
    <t>(                 )</t>
  </si>
  <si>
    <t>Total Market Rate</t>
  </si>
  <si>
    <t>Total Nonresidential</t>
  </si>
  <si>
    <t>Total Non-income</t>
  </si>
  <si>
    <t>Household Electric</t>
  </si>
  <si>
    <t>Air Conditioning</t>
  </si>
  <si>
    <t>Hot Water (describe):</t>
  </si>
  <si>
    <t>Cooking (describe):</t>
  </si>
  <si>
    <t>Heat (describe):</t>
  </si>
  <si>
    <t>Other (describe):</t>
  </si>
  <si>
    <t>Advertising and Marketing</t>
  </si>
  <si>
    <t>Office Salaries</t>
  </si>
  <si>
    <t>Office Supplies</t>
  </si>
  <si>
    <t>Office or Model Apartment Rent</t>
  </si>
  <si>
    <t>)</t>
  </si>
  <si>
    <t>Manager or Superintendent Rent Free Unit</t>
  </si>
  <si>
    <t>Bookkeeping Fees and Accounting Services</t>
  </si>
  <si>
    <t>Telephone and Answering Services</t>
  </si>
  <si>
    <t>Bad Debts</t>
  </si>
  <si>
    <t>Total Administrative Expenses</t>
  </si>
  <si>
    <t>Fuel Oil</t>
  </si>
  <si>
    <t>Gas</t>
  </si>
  <si>
    <t>Water</t>
  </si>
  <si>
    <t>Sewer</t>
  </si>
  <si>
    <t>Total Utility Expenses</t>
  </si>
  <si>
    <t>Janitor and Cleaning Payroll</t>
  </si>
  <si>
    <t>Janitor and Cleaning Supplies</t>
  </si>
  <si>
    <t>Janitor and Cleaning Contract</t>
  </si>
  <si>
    <t>Exterminating Payroll or Contract</t>
  </si>
  <si>
    <t>Exterminating Supplies</t>
  </si>
  <si>
    <t>Garbage and Trash Removal</t>
  </si>
  <si>
    <t>Security Payroll or Contract</t>
  </si>
  <si>
    <t>Grounds Payroll</t>
  </si>
  <si>
    <t>Grounds Supplies</t>
  </si>
  <si>
    <t>Grounds Contract</t>
  </si>
  <si>
    <t>Repairs Payroll</t>
  </si>
  <si>
    <t>Repairs Material</t>
  </si>
  <si>
    <t>Repairs Contract</t>
  </si>
  <si>
    <t>Elevator Maintenance or Contract</t>
  </si>
  <si>
    <t>Heating and Air Conditioning Maintenance or Contract</t>
  </si>
  <si>
    <t>Swimming Pool Maintenance or Contract</t>
  </si>
  <si>
    <t>Snow Removal</t>
  </si>
  <si>
    <t>Decorating Payroll or Contract</t>
  </si>
  <si>
    <t>Decorating Supplies</t>
  </si>
  <si>
    <t>Miscellaneous Operating and Maintenance Expenses</t>
  </si>
  <si>
    <t>Total Operating and Maintenance Expenses</t>
  </si>
  <si>
    <t>Taxes and Insurance</t>
  </si>
  <si>
    <t>Real Estate Taxes</t>
  </si>
  <si>
    <t xml:space="preserve">Total: </t>
  </si>
  <si>
    <t xml:space="preserve">Years: </t>
  </si>
  <si>
    <t xml:space="preserve">Annual: </t>
  </si>
  <si>
    <t>Payroll Taxes (FICA)</t>
  </si>
  <si>
    <t>Miscellaneous Taxes, Licenses and Permits</t>
  </si>
  <si>
    <t>Fidelity Bond Insurance</t>
  </si>
  <si>
    <t>Workmen's Compensation</t>
  </si>
  <si>
    <t>Health Insurance and Other Employee Benefits</t>
  </si>
  <si>
    <t>Total Taxes and Insurance</t>
  </si>
  <si>
    <t>Total Operating Expenses</t>
  </si>
  <si>
    <t>USES OF FUNDS</t>
  </si>
  <si>
    <t>Acquisition Basis</t>
  </si>
  <si>
    <t>Financing Fees and Charges</t>
  </si>
  <si>
    <t>Acquisition Costs</t>
  </si>
  <si>
    <t>Developer's Fee</t>
  </si>
  <si>
    <t>Total Development Costs</t>
  </si>
  <si>
    <t>Syndication Related Costs</t>
  </si>
  <si>
    <t>Total Uses of Funds</t>
  </si>
  <si>
    <t>SOURCES OF FUNDS</t>
  </si>
  <si>
    <t>Debt Service Financing</t>
  </si>
  <si>
    <t>Source of Funds</t>
  </si>
  <si>
    <t>Lender</t>
  </si>
  <si>
    <t>Debt Coverage</t>
  </si>
  <si>
    <t>Annual Payment</t>
  </si>
  <si>
    <t>Interest Rate</t>
  </si>
  <si>
    <t>Amortization Term</t>
  </si>
  <si>
    <t>Loan Term</t>
  </si>
  <si>
    <t>Loan Amount</t>
  </si>
  <si>
    <t>Taxable Bonds</t>
  </si>
  <si>
    <t>Tax-exempt Bonds</t>
  </si>
  <si>
    <t>Private Loan</t>
  </si>
  <si>
    <t>Partnership Rental Housing</t>
  </si>
  <si>
    <t>HOME</t>
  </si>
  <si>
    <t>HOME (non-CDA)</t>
  </si>
  <si>
    <t>Credit Enhancement</t>
  </si>
  <si>
    <t>Total Debt Service Financing</t>
  </si>
  <si>
    <t>Cash Flow Financing</t>
  </si>
  <si>
    <t>Term</t>
  </si>
  <si>
    <t>Total Cash Flow Financing</t>
  </si>
  <si>
    <t>Equity</t>
  </si>
  <si>
    <t>Source of Equity</t>
  </si>
  <si>
    <t>Amount</t>
  </si>
  <si>
    <t>Total Equity</t>
  </si>
  <si>
    <t>Building Address</t>
  </si>
  <si>
    <t>Date Control Document Expires</t>
  </si>
  <si>
    <t>Purchase Price</t>
  </si>
  <si>
    <t>Date Last Placed in Service (PIS)</t>
  </si>
  <si>
    <t>/     /</t>
  </si>
  <si>
    <t>20% of the units will be occupied by households with income below 50% of the area median</t>
  </si>
  <si>
    <t>40% of the units will be occupied by households with income below 60% of the area median</t>
  </si>
  <si>
    <t>Date of allocation</t>
  </si>
  <si>
    <t>Date the project is placed in service</t>
  </si>
  <si>
    <t>Name of Syndicator</t>
  </si>
  <si>
    <t>Public</t>
  </si>
  <si>
    <t>Percent Paid</t>
  </si>
  <si>
    <t>Date Paid</t>
  </si>
  <si>
    <t>Private</t>
  </si>
  <si>
    <t>Individuals</t>
  </si>
  <si>
    <t>Fund</t>
  </si>
  <si>
    <t>Rural Housing and Community Development Service</t>
  </si>
  <si>
    <t>Community Development Block Grant</t>
  </si>
  <si>
    <t>Rental Rehabilitation Program</t>
  </si>
  <si>
    <t>Urban Development Assistance Grant</t>
  </si>
  <si>
    <t>Housing Development Assistance Grant</t>
  </si>
  <si>
    <t>HOME Investment Program</t>
  </si>
  <si>
    <t>Total Federal Funds</t>
  </si>
  <si>
    <t>Historic Tax Credit</t>
  </si>
  <si>
    <t>Adjusted Project Costs</t>
  </si>
  <si>
    <t>Eligible Basis</t>
  </si>
  <si>
    <t>Low Income Units</t>
  </si>
  <si>
    <t>Low Income Sq. Ft.</t>
  </si>
  <si>
    <t>Unit Percentage</t>
  </si>
  <si>
    <t>Sq. Ft. Percentage</t>
  </si>
  <si>
    <t>Qualified Basis</t>
  </si>
  <si>
    <t>Low Income Housing Tax Credit Eligible</t>
  </si>
  <si>
    <t>x 10</t>
  </si>
  <si>
    <t>Total Tax Credit Received Over Period</t>
  </si>
  <si>
    <t>Raise Ratio from Syndicator's Proposal</t>
  </si>
  <si>
    <t>x</t>
  </si>
  <si>
    <t>Gross Proceeds from Low Income Housing Tax Credit</t>
  </si>
  <si>
    <t>Total Equity from Syndication Proceeds</t>
  </si>
  <si>
    <t>÷ 10</t>
  </si>
  <si>
    <t>GENERAL INFORMATION</t>
  </si>
  <si>
    <t>Project Information</t>
  </si>
  <si>
    <t>Sponsor</t>
  </si>
  <si>
    <t xml:space="preserve">                         Source of Income</t>
  </si>
  <si>
    <t>Years Until Sustaining Occupancy</t>
  </si>
  <si>
    <t>Annual Trending</t>
  </si>
  <si>
    <t>Market Rate Units</t>
  </si>
  <si>
    <t>Nonresidential</t>
  </si>
  <si>
    <t>Expense Categories</t>
  </si>
  <si>
    <t>Annual Expense</t>
  </si>
  <si>
    <t>Trended Expense</t>
  </si>
  <si>
    <t>Administrative</t>
  </si>
  <si>
    <t>Utilities</t>
  </si>
  <si>
    <t>Operating and Maintenance</t>
  </si>
  <si>
    <t>Total Project Expenses</t>
  </si>
  <si>
    <t>Annual Debt Service Financing Payments</t>
  </si>
  <si>
    <t>Annual Cash Flow Financing Payments</t>
  </si>
  <si>
    <t>Construction or Rehabilitation Costs</t>
  </si>
  <si>
    <t>Fees Related to Construction or Rehabilitation</t>
  </si>
  <si>
    <t>Guarantees and Reserves</t>
  </si>
  <si>
    <t>Income</t>
  </si>
  <si>
    <t>Year 1</t>
  </si>
  <si>
    <t>Year 2</t>
  </si>
  <si>
    <t>Year 3</t>
  </si>
  <si>
    <t>Year 4</t>
  </si>
  <si>
    <t>Year 5</t>
  </si>
  <si>
    <t>Year 6</t>
  </si>
  <si>
    <t>Year 7</t>
  </si>
  <si>
    <t>Gross Project Income</t>
  </si>
  <si>
    <t>Vacancy Allowance</t>
  </si>
  <si>
    <t>Effective Gross Income</t>
  </si>
  <si>
    <t>Expenses</t>
  </si>
  <si>
    <t>Management Fee</t>
  </si>
  <si>
    <t>Maintenance</t>
  </si>
  <si>
    <t>Replacement Reserve</t>
  </si>
  <si>
    <t>Total Expenses</t>
  </si>
  <si>
    <t>Net Operating Income</t>
  </si>
  <si>
    <t>HOME (CDA)</t>
  </si>
  <si>
    <t>Total Debt Service</t>
  </si>
  <si>
    <t>Cash Flow</t>
  </si>
  <si>
    <t>Total Cash Flow Debt</t>
  </si>
  <si>
    <t>Remaining Cash Flow</t>
  </si>
  <si>
    <t>Year 8</t>
  </si>
  <si>
    <t>Year 9</t>
  </si>
  <si>
    <t>Year 10</t>
  </si>
  <si>
    <t>Year 11</t>
  </si>
  <si>
    <t>Year 12</t>
  </si>
  <si>
    <t>Year 13</t>
  </si>
  <si>
    <t>Year 14</t>
  </si>
  <si>
    <t>Year 15</t>
  </si>
  <si>
    <t>Year 16</t>
  </si>
  <si>
    <t>Year 17</t>
  </si>
  <si>
    <t>Year 18</t>
  </si>
  <si>
    <t>Year 19</t>
  </si>
  <si>
    <t>Year 20</t>
  </si>
  <si>
    <t>E-mail</t>
  </si>
  <si>
    <t>Are there direct or indirect identity of interests, financial or otherwise, among any members of the development team? If yes, explain.</t>
  </si>
  <si>
    <t>MBE/WBE Participant</t>
  </si>
  <si>
    <t>Type of Funds</t>
  </si>
  <si>
    <t>Type of Equity</t>
  </si>
  <si>
    <t>Cash Flow Financing and Grants</t>
  </si>
  <si>
    <t>Fee on Acquisition Costs</t>
  </si>
  <si>
    <t>Fee Percentage</t>
  </si>
  <si>
    <t>Non-acquisition Fee Basis</t>
  </si>
  <si>
    <t>Acquisition Fee Basis</t>
  </si>
  <si>
    <t>Fee on Non-acquisition Costs</t>
  </si>
  <si>
    <t>Total =</t>
  </si>
  <si>
    <t>Debt Coverage Ratio</t>
  </si>
  <si>
    <t>Bedrooms</t>
  </si>
  <si>
    <t>Baths</t>
  </si>
  <si>
    <t>Unit Description</t>
  </si>
  <si>
    <t>MULTIFAMILY RENTAL FINANCING APPLICATION</t>
  </si>
  <si>
    <r>
      <t>Stage of Processing</t>
    </r>
    <r>
      <rPr>
        <sz val="10"/>
        <rFont val="Times New Roman"/>
        <family val="1"/>
      </rPr>
      <t xml:space="preserve"> </t>
    </r>
    <r>
      <rPr>
        <i/>
        <sz val="10"/>
        <rFont val="Times New Roman"/>
        <family val="1"/>
      </rPr>
      <t>(mark the appropriate box)</t>
    </r>
  </si>
  <si>
    <t>o</t>
  </si>
  <si>
    <t>OWNERSHIP ENTITY INFORMATION</t>
  </si>
  <si>
    <t>Ownership Interest</t>
  </si>
  <si>
    <r>
      <t>Principals</t>
    </r>
    <r>
      <rPr>
        <i/>
        <sz val="10"/>
        <rFont val="Times New Roman"/>
        <family val="1"/>
      </rPr>
      <t xml:space="preserve"> (complete information for corporations and controlling general partners)</t>
    </r>
  </si>
  <si>
    <t>PROJECT NAME AND LOCATION</t>
  </si>
  <si>
    <t>APPLICANT INFORMATION</t>
  </si>
  <si>
    <t>PROJECT INFORMATION</t>
  </si>
  <si>
    <r>
      <t>Amenities</t>
    </r>
    <r>
      <rPr>
        <i/>
        <sz val="10"/>
        <rFont val="Times New Roman"/>
        <family val="1"/>
      </rPr>
      <t xml:space="preserve"> (mark all that apply)</t>
    </r>
  </si>
  <si>
    <r>
      <t>Type of Project</t>
    </r>
    <r>
      <rPr>
        <i/>
        <sz val="10"/>
        <rFont val="Times New Roman"/>
        <family val="1"/>
      </rPr>
      <t xml:space="preserve"> (mark all that apply)</t>
    </r>
  </si>
  <si>
    <r>
      <t>Total Land Area</t>
    </r>
    <r>
      <rPr>
        <i/>
        <sz val="10"/>
        <rFont val="Times New Roman"/>
        <family val="1"/>
      </rPr>
      <t xml:space="preserve"> (acres)</t>
    </r>
  </si>
  <si>
    <t>Residential Units: Market</t>
  </si>
  <si>
    <t>Residential Units: Low-Income</t>
  </si>
  <si>
    <r>
      <t>Type of Ownership</t>
    </r>
    <r>
      <rPr>
        <sz val="10"/>
        <rFont val="Times New Roman"/>
        <family val="1"/>
      </rPr>
      <t xml:space="preserve"> </t>
    </r>
    <r>
      <rPr>
        <i/>
        <sz val="10"/>
        <rFont val="Times New Roman"/>
        <family val="1"/>
      </rPr>
      <t>(mark one box only)</t>
    </r>
  </si>
  <si>
    <r>
      <t>Type of Occupancy</t>
    </r>
    <r>
      <rPr>
        <i/>
        <sz val="10"/>
        <rFont val="Times New Roman"/>
        <family val="1"/>
      </rPr>
      <t xml:space="preserve"> (show number of units)</t>
    </r>
  </si>
  <si>
    <t>Special Needs or Alternative Housing</t>
  </si>
  <si>
    <t>Project includes historic rehabilitation?</t>
  </si>
  <si>
    <t>Project involves the permanent relocation of tenants?</t>
  </si>
  <si>
    <t>Project involves the temporary relocation of tenants?</t>
  </si>
  <si>
    <t>Washer/Dryer Hook-up</t>
  </si>
  <si>
    <t>Units to be occupied by households with income at 31-40% of the area median</t>
  </si>
  <si>
    <t>Units to be occupied by households with income at 41-50% of the area median</t>
  </si>
  <si>
    <t>Units to be occupied by households with income at 51-60% of the area median</t>
  </si>
  <si>
    <r>
      <t>Date financing applications filed with other lenders</t>
    </r>
    <r>
      <rPr>
        <i/>
        <sz val="10"/>
        <rFont val="Times New Roman"/>
        <family val="1"/>
      </rPr>
      <t xml:space="preserve"> (public and private)</t>
    </r>
  </si>
  <si>
    <r>
      <t>Date firm commitments received from other lenders</t>
    </r>
    <r>
      <rPr>
        <i/>
        <sz val="10"/>
        <rFont val="Times New Roman"/>
        <family val="1"/>
      </rPr>
      <t xml:space="preserve"> (public and private)</t>
    </r>
  </si>
  <si>
    <t>FORM</t>
  </si>
  <si>
    <t>Acquisition of Existing Building(s)</t>
  </si>
  <si>
    <r>
      <t>Existing Building Information</t>
    </r>
    <r>
      <rPr>
        <i/>
        <sz val="10"/>
        <rFont val="Times New Roman"/>
        <family val="1"/>
      </rPr>
      <t xml:space="preserve"> (complete all that apply)</t>
    </r>
  </si>
  <si>
    <t>DEVELOPMENT TEAM MEMBERS</t>
  </si>
  <si>
    <t>DEVELOPMENT TEAM INFORMATION</t>
  </si>
  <si>
    <t>DEVELOPMENT TEAM HISTORY</t>
  </si>
  <si>
    <t>Street Address</t>
  </si>
  <si>
    <t>If no street address indicate lot</t>
  </si>
  <si>
    <t>Nonprofit</t>
  </si>
  <si>
    <t>PROJECT INCOME</t>
  </si>
  <si>
    <t>RESIDENTIAL RENTAL INCOME</t>
  </si>
  <si>
    <t>Low-Income Units</t>
  </si>
  <si>
    <t>Unit Size</t>
  </si>
  <si>
    <t>NONRESIDENTIAL INCOME</t>
  </si>
  <si>
    <r>
      <t xml:space="preserve">* </t>
    </r>
    <r>
      <rPr>
        <b/>
        <sz val="10"/>
        <rFont val="Times New Roman"/>
        <family val="1"/>
      </rPr>
      <t>Tenant Paid Utilities</t>
    </r>
    <r>
      <rPr>
        <i/>
        <sz val="10"/>
        <rFont val="Times New Roman"/>
        <family val="1"/>
      </rPr>
      <t xml:space="preserve"> (mark all utilities to be paid by tenants)</t>
    </r>
  </si>
  <si>
    <t>PROJECT EXPENSES</t>
  </si>
  <si>
    <t>ADMINISTRATIVE EXPENSES</t>
  </si>
  <si>
    <r>
      <t>Other Administrative Expense</t>
    </r>
    <r>
      <rPr>
        <i/>
        <sz val="10"/>
        <rFont val="Times New Roman"/>
        <family val="1"/>
      </rPr>
      <t xml:space="preserve"> (describe)</t>
    </r>
  </si>
  <si>
    <r>
      <t>Legal Expenses</t>
    </r>
    <r>
      <rPr>
        <i/>
        <sz val="10"/>
        <rFont val="Times New Roman"/>
        <family val="1"/>
      </rPr>
      <t xml:space="preserve"> (project only)</t>
    </r>
  </si>
  <si>
    <r>
      <t>Auditing Expenses</t>
    </r>
    <r>
      <rPr>
        <i/>
        <sz val="10"/>
        <rFont val="Times New Roman"/>
        <family val="1"/>
      </rPr>
      <t xml:space="preserve"> (project only)</t>
    </r>
  </si>
  <si>
    <r>
      <t>Miscellaneous Administrative Expenses</t>
    </r>
    <r>
      <rPr>
        <i/>
        <sz val="10"/>
        <rFont val="Times New Roman"/>
        <family val="1"/>
      </rPr>
      <t xml:space="preserve"> (describe)</t>
    </r>
  </si>
  <si>
    <r>
      <t>UTILITY EXPENSES</t>
    </r>
    <r>
      <rPr>
        <sz val="10"/>
        <rFont val="Times New Roman"/>
        <family val="1"/>
      </rPr>
      <t xml:space="preserve"> </t>
    </r>
    <r>
      <rPr>
        <i/>
        <sz val="10"/>
        <rFont val="Times New Roman"/>
        <family val="1"/>
      </rPr>
      <t>(paid by owner)</t>
    </r>
  </si>
  <si>
    <t>OPERATING AND MAINTENANCE EXPENSES</t>
  </si>
  <si>
    <r>
      <t>Other Operating and Maintenance Expenses</t>
    </r>
    <r>
      <rPr>
        <i/>
        <sz val="10"/>
        <rFont val="Times New Roman"/>
        <family val="1"/>
      </rPr>
      <t xml:space="preserve"> (describe)</t>
    </r>
  </si>
  <si>
    <t>TAXES AND INSURANCE</t>
  </si>
  <si>
    <r>
      <t>Property and Liability Insurance</t>
    </r>
    <r>
      <rPr>
        <i/>
        <sz val="10"/>
        <rFont val="Times New Roman"/>
        <family val="1"/>
      </rPr>
      <t xml:space="preserve"> (hazard)</t>
    </r>
  </si>
  <si>
    <r>
      <t>Other Insurance</t>
    </r>
    <r>
      <rPr>
        <i/>
        <sz val="10"/>
        <rFont val="Times New Roman"/>
        <family val="1"/>
      </rPr>
      <t xml:space="preserve"> (describe)</t>
    </r>
  </si>
  <si>
    <t>Other</t>
  </si>
  <si>
    <r>
      <t>Guarantees and Reserves</t>
    </r>
    <r>
      <rPr>
        <i/>
        <sz val="10"/>
        <rFont val="Times New Roman"/>
        <family val="1"/>
      </rPr>
      <t xml:space="preserve"> (funded amounts only)</t>
    </r>
  </si>
  <si>
    <t>TOTAL DEVELOPMENT COSTS</t>
  </si>
  <si>
    <t>OTHER USES OF FUNDS</t>
  </si>
  <si>
    <t>Maryland DHCD</t>
  </si>
  <si>
    <t>DEBT</t>
  </si>
  <si>
    <t>EQUITY</t>
  </si>
  <si>
    <r>
      <t>Total Sources of Funds</t>
    </r>
    <r>
      <rPr>
        <sz val="10"/>
        <rFont val="Times New Roman"/>
        <family val="1"/>
      </rPr>
      <t xml:space="preserve"> </t>
    </r>
    <r>
      <rPr>
        <i/>
        <sz val="10"/>
        <rFont val="Times New Roman"/>
        <family val="1"/>
      </rPr>
      <t>(Total Debt + Equity)</t>
    </r>
  </si>
  <si>
    <r>
      <t>Developer's Equity</t>
    </r>
    <r>
      <rPr>
        <i/>
        <sz val="10"/>
        <rFont val="Times New Roman"/>
        <family val="1"/>
      </rPr>
      <t xml:space="preserve"> (not from syndication proceeds)</t>
    </r>
  </si>
  <si>
    <r>
      <t>HOME</t>
    </r>
    <r>
      <rPr>
        <i/>
        <sz val="10"/>
        <rFont val="Times New Roman"/>
        <family val="1"/>
      </rPr>
      <t xml:space="preserve"> (non-DHCD)</t>
    </r>
  </si>
  <si>
    <r>
      <t>Total Debt</t>
    </r>
    <r>
      <rPr>
        <b/>
        <i/>
        <sz val="10"/>
        <rFont val="Times New Roman"/>
        <family val="1"/>
      </rPr>
      <t xml:space="preserve"> </t>
    </r>
    <r>
      <rPr>
        <i/>
        <sz val="10"/>
        <rFont val="Times New Roman"/>
        <family val="1"/>
      </rPr>
      <t>(Debt Service + Cash Flow Financing)</t>
    </r>
  </si>
  <si>
    <t>Type of Uses</t>
  </si>
  <si>
    <t>Percentage</t>
  </si>
  <si>
    <t>Construction  or Rehabilitation Costs</t>
  </si>
  <si>
    <t>LOW-INCOME HOUSING TAX CREDIT</t>
  </si>
  <si>
    <r>
      <t>Type of Low Income Housing Tax Credit Requested</t>
    </r>
    <r>
      <rPr>
        <i/>
        <sz val="10"/>
        <rFont val="Times New Roman"/>
        <family val="1"/>
      </rPr>
      <t xml:space="preserve"> (mark all that apply)</t>
    </r>
  </si>
  <si>
    <t>EXISTING BUILDING INFORMATION</t>
  </si>
  <si>
    <t>Control Document</t>
  </si>
  <si>
    <t>Sponsor's  Purchase Date</t>
  </si>
  <si>
    <t>Years Between PIS &amp; Purchase Date</t>
  </si>
  <si>
    <r>
      <t>Minimum Set-aside Election</t>
    </r>
    <r>
      <rPr>
        <i/>
        <sz val="10"/>
        <rFont val="Times New Roman"/>
        <family val="1"/>
      </rPr>
      <t xml:space="preserve"> (mark one box only)</t>
    </r>
  </si>
  <si>
    <t>Rent Floor Election</t>
  </si>
  <si>
    <r>
      <t>The rent floor for the project will be established as of</t>
    </r>
    <r>
      <rPr>
        <i/>
        <sz val="10"/>
        <rFont val="Times New Roman"/>
        <family val="1"/>
      </rPr>
      <t xml:space="preserve"> (mark one box only)</t>
    </r>
  </si>
  <si>
    <t>ELECTIONS</t>
  </si>
  <si>
    <t>Location and Placed-in-Service Information</t>
  </si>
  <si>
    <r>
      <t xml:space="preserve">Total rehabilitation related costs must exceed the greater of the following tests </t>
    </r>
    <r>
      <rPr>
        <i/>
        <sz val="10"/>
        <rFont val="Times New Roman"/>
        <family val="1"/>
      </rPr>
      <t>(mark one box only)</t>
    </r>
  </si>
  <si>
    <t>Total rehabilitation related costs equal:</t>
  </si>
  <si>
    <t>Basis</t>
  </si>
  <si>
    <t>SYNDICATION INFORMATION</t>
  </si>
  <si>
    <r>
      <t xml:space="preserve">Type of Offering </t>
    </r>
    <r>
      <rPr>
        <i/>
        <sz val="10"/>
        <rFont val="Times New Roman"/>
        <family val="1"/>
      </rPr>
      <t>(mark one box only)</t>
    </r>
  </si>
  <si>
    <t>Schedule for Funds to be Paid</t>
  </si>
  <si>
    <t>Amount Paid</t>
  </si>
  <si>
    <r>
      <t xml:space="preserve">Type of Investors </t>
    </r>
    <r>
      <rPr>
        <i/>
        <sz val="10"/>
        <rFont val="Times New Roman"/>
        <family val="1"/>
      </rPr>
      <t>(mark one box only)</t>
    </r>
  </si>
  <si>
    <t>Construction Basis</t>
  </si>
  <si>
    <t>Description</t>
  </si>
  <si>
    <t>CALCULATION OF TAX CREDIT AMOUNT</t>
  </si>
  <si>
    <r>
      <t>Total Uses of Funds</t>
    </r>
    <r>
      <rPr>
        <i/>
        <sz val="10"/>
        <rFont val="Times New Roman"/>
        <family val="1"/>
      </rPr>
      <t xml:space="preserve"> (from Uses of Funds worksheet)</t>
    </r>
  </si>
  <si>
    <t>Estimated Low-Income Housing Tax Credit Syndication Proceeds</t>
  </si>
  <si>
    <r>
      <t xml:space="preserve">Tax Credit Period </t>
    </r>
    <r>
      <rPr>
        <i/>
        <sz val="10"/>
        <rFont val="Times New Roman"/>
        <family val="1"/>
      </rPr>
      <t>(10 years)</t>
    </r>
  </si>
  <si>
    <t>Maximum Low-Income Housing Tax Credit</t>
  </si>
  <si>
    <r>
      <t>Low Income Housing Tax Credit Syndication Proceeds</t>
    </r>
    <r>
      <rPr>
        <i/>
        <sz val="10"/>
        <rFont val="Times New Roman"/>
        <family val="1"/>
      </rPr>
      <t xml:space="preserve"> (to Sources of Funds worksheet)</t>
    </r>
  </si>
  <si>
    <r>
      <t>Tax Credit Period</t>
    </r>
    <r>
      <rPr>
        <i/>
        <sz val="10"/>
        <rFont val="Times New Roman"/>
        <family val="1"/>
      </rPr>
      <t xml:space="preserve"> (10 years)</t>
    </r>
  </si>
  <si>
    <t>Maximum Low-Income Housing Tax Credit Based on Eligible Costs</t>
  </si>
  <si>
    <t>Maximum Low-Income Housing Tax Credit Based on Proceeds Needed</t>
  </si>
  <si>
    <r>
      <t>Gross Proceeds from Historic Tax Credit</t>
    </r>
    <r>
      <rPr>
        <i/>
        <sz val="10"/>
        <rFont val="Times New Roman"/>
        <family val="1"/>
      </rPr>
      <t xml:space="preserve"> (to Sources of Funds worksheet)</t>
    </r>
  </si>
  <si>
    <r>
      <t xml:space="preserve">The applicable fraction is the lesser of the following formulas </t>
    </r>
    <r>
      <rPr>
        <i/>
        <sz val="10"/>
        <rFont val="Times New Roman"/>
        <family val="1"/>
      </rPr>
      <t>(mark one box only)</t>
    </r>
  </si>
  <si>
    <t>Percent of Units</t>
  </si>
  <si>
    <t>Percent of Square Footage</t>
  </si>
  <si>
    <t>PROJECT SUMMARY INFORMATION</t>
  </si>
  <si>
    <t>Occupancy Restrictions</t>
  </si>
  <si>
    <t>Units at 31-40% of AMI</t>
  </si>
  <si>
    <t>Units at 41-50% of AMI</t>
  </si>
  <si>
    <t>Units at 51-60% of AMI</t>
  </si>
  <si>
    <t>Units at market rates</t>
  </si>
  <si>
    <r>
      <t>Management Fee</t>
    </r>
    <r>
      <rPr>
        <i/>
        <sz val="10"/>
        <rFont val="Times New Roman"/>
        <family val="1"/>
      </rPr>
      <t xml:space="preserve"> (Effective Gross Income x percentage)</t>
    </r>
  </si>
  <si>
    <t>Reserve for Replacement</t>
  </si>
  <si>
    <r>
      <t>Trended Net Operating Income</t>
    </r>
    <r>
      <rPr>
        <i/>
        <sz val="10"/>
        <rFont val="Times New Roman"/>
        <family val="1"/>
      </rPr>
      <t xml:space="preserve"> (Effective Gross Income - Project Expenses)</t>
    </r>
  </si>
  <si>
    <r>
      <t>Remaining Cash Flow</t>
    </r>
    <r>
      <rPr>
        <i/>
        <sz val="10"/>
        <rFont val="Times New Roman"/>
        <family val="1"/>
      </rPr>
      <t xml:space="preserve"> (Net Operating Income - Financing Payments)</t>
    </r>
  </si>
  <si>
    <t>DHCD</t>
  </si>
  <si>
    <t>PROJECT DESCRIPTION</t>
  </si>
  <si>
    <r>
      <t>Total Sources of Funds</t>
    </r>
    <r>
      <rPr>
        <i/>
        <sz val="10"/>
        <rFont val="Times New Roman"/>
        <family val="1"/>
      </rPr>
      <t xml:space="preserve"> (must equal Total Uses of Funds)</t>
    </r>
  </si>
  <si>
    <t>Applicant Name</t>
  </si>
  <si>
    <t>Owner/Borrower Name</t>
  </si>
  <si>
    <r>
      <t xml:space="preserve">Multifamily Bonds </t>
    </r>
    <r>
      <rPr>
        <i/>
        <sz val="10"/>
        <rFont val="Times New Roman"/>
        <family val="1"/>
      </rPr>
      <t>(taxable)</t>
    </r>
  </si>
  <si>
    <r>
      <t>Vacancy Allowance</t>
    </r>
    <r>
      <rPr>
        <i/>
        <sz val="10"/>
        <rFont val="Times New Roman"/>
        <family val="1"/>
      </rPr>
      <t xml:space="preserve"> (Total Annual Income x Vacancy Rate)</t>
    </r>
  </si>
  <si>
    <r>
      <t>Effective Gross Income/Low Income Units</t>
    </r>
    <r>
      <rPr>
        <i/>
        <sz val="10"/>
        <rFont val="Times New Roman"/>
        <family val="1"/>
      </rPr>
      <t xml:space="preserve"> (Total Annual Income - Vacancy Allowance)</t>
    </r>
  </si>
  <si>
    <r>
      <t>Effective Gross Income</t>
    </r>
    <r>
      <rPr>
        <i/>
        <sz val="10"/>
        <rFont val="Times New Roman"/>
        <family val="1"/>
      </rPr>
      <t xml:space="preserve"> (sum Low Income, Market Rate, Nonresidential totals)</t>
    </r>
  </si>
  <si>
    <r>
      <t>Net Operating Income</t>
    </r>
    <r>
      <rPr>
        <b/>
        <i/>
        <sz val="10"/>
        <rFont val="Times New Roman"/>
        <family val="1"/>
      </rPr>
      <t xml:space="preserve"> </t>
    </r>
    <r>
      <rPr>
        <i/>
        <sz val="10"/>
        <rFont val="Times New Roman"/>
        <family val="1"/>
      </rPr>
      <t>(Effective Gross Income - Total Operating Expenses)</t>
    </r>
  </si>
  <si>
    <r>
      <t>Occupancy Restrictions of Project</t>
    </r>
    <r>
      <rPr>
        <i/>
        <sz val="10"/>
        <rFont val="Times New Roman"/>
        <family val="1"/>
      </rPr>
      <t xml:space="preserve"> (show number of units)</t>
    </r>
  </si>
  <si>
    <t>Activity</t>
  </si>
  <si>
    <t>Site Control</t>
  </si>
  <si>
    <t>D&amp;B Duns Number</t>
  </si>
  <si>
    <t>Acquisition Basis*</t>
  </si>
  <si>
    <t>Construction Basis*</t>
  </si>
  <si>
    <t>Not in Basis*</t>
  </si>
  <si>
    <r>
      <t>Applicable Fraction</t>
    </r>
    <r>
      <rPr>
        <i/>
        <sz val="10"/>
        <rFont val="Times New Roman"/>
        <family val="1"/>
      </rPr>
      <t xml:space="preserve"> (calculate below)</t>
    </r>
  </si>
  <si>
    <r>
      <t xml:space="preserve">Combined Low Income Housing Tax Credit Eligible </t>
    </r>
    <r>
      <rPr>
        <i/>
        <sz val="10"/>
        <rFont val="Times New Roman"/>
        <family val="1"/>
      </rPr>
      <t>(result from previous table)</t>
    </r>
  </si>
  <si>
    <t>Sources of Federal Financing</t>
  </si>
  <si>
    <t>Applicable Fraction</t>
  </si>
  <si>
    <t>Show all direct and indirect federal funds financing qualified costs below</t>
  </si>
  <si>
    <t>Electricity</t>
  </si>
  <si>
    <t>MAXIMUM DEVELOPER'S FEE</t>
  </si>
  <si>
    <r>
      <t>Lesser of $10,000,000 or Non-acquisition Costs</t>
    </r>
    <r>
      <rPr>
        <i/>
        <sz val="10"/>
        <rFont val="Times New Roman"/>
        <family val="1"/>
      </rPr>
      <t xml:space="preserve"> (enter on both lines)</t>
    </r>
  </si>
  <si>
    <r>
      <t xml:space="preserve">Lesser of $10,000,000 or Acquisition Costs </t>
    </r>
    <r>
      <rPr>
        <i/>
        <sz val="10"/>
        <rFont val="Times New Roman"/>
        <family val="1"/>
      </rPr>
      <t>(enter on both lines)</t>
    </r>
  </si>
  <si>
    <t>Fee on Costs Over $10 Million</t>
  </si>
  <si>
    <t>Fee on Costs   $10 Million or Less</t>
  </si>
  <si>
    <r>
      <t>Acquisition</t>
    </r>
    <r>
      <rPr>
        <i/>
        <sz val="10"/>
        <rFont val="Times New Roman"/>
        <family val="1"/>
      </rPr>
      <t xml:space="preserve"> (must include substantial rehabilitation as defined in Tax Credit Regulations)</t>
    </r>
  </si>
  <si>
    <r>
      <t>Substantial Rehabilitation Determination</t>
    </r>
    <r>
      <rPr>
        <i/>
        <sz val="10"/>
        <rFont val="Times New Roman"/>
        <family val="1"/>
      </rPr>
      <t xml:space="preserve"> (for Tax Credit eligibility--Department's standard is different)</t>
    </r>
  </si>
  <si>
    <t>01     Net Construction Costs</t>
  </si>
  <si>
    <t>13     Real Estate Attorney</t>
  </si>
  <si>
    <t>Square footage</t>
  </si>
  <si>
    <t>Common Space:</t>
  </si>
  <si>
    <t xml:space="preserve">    other:</t>
  </si>
  <si>
    <r>
      <t>Effective Gross Income/Nonresidential Space</t>
    </r>
    <r>
      <rPr>
        <i/>
        <sz val="10"/>
        <rFont val="Times New Roman"/>
        <family val="1"/>
      </rPr>
      <t xml:space="preserve"> (Total Annual Income - Vacancy Allowance)</t>
    </r>
  </si>
  <si>
    <t>Description of Type and Size</t>
  </si>
  <si>
    <r>
      <t>NON-INCOME PRODUCING UNITS</t>
    </r>
    <r>
      <rPr>
        <sz val="10"/>
        <rFont val="Times New Roman"/>
        <family val="1"/>
      </rPr>
      <t xml:space="preserve"> </t>
    </r>
    <r>
      <rPr>
        <i/>
        <sz val="10"/>
        <rFont val="Times New Roman"/>
        <family val="1"/>
      </rPr>
      <t>(including management units, tenant services units, recreation, etc.)</t>
    </r>
  </si>
  <si>
    <t>Square Footage</t>
  </si>
  <si>
    <r>
      <t>Total Building Area</t>
    </r>
    <r>
      <rPr>
        <i/>
        <sz val="10"/>
        <rFont val="Times New Roman"/>
        <family val="1"/>
      </rPr>
      <t xml:space="preserve"> (gross square footage)</t>
    </r>
  </si>
  <si>
    <t>Total Gross Square Footage</t>
  </si>
  <si>
    <t>(Net leasable Sq. Ft.)</t>
  </si>
  <si>
    <r>
      <t>(Net Leasable Sq. Ft.</t>
    </r>
    <r>
      <rPr>
        <i/>
        <sz val="10"/>
        <rFont val="Times New Roman"/>
        <family val="1"/>
      </rPr>
      <t>)</t>
    </r>
  </si>
  <si>
    <t>08     Construction Contingency</t>
  </si>
  <si>
    <t>02     General Requirements</t>
  </si>
  <si>
    <t>03     Builder's Profit</t>
  </si>
  <si>
    <t>04     Builder's General Overhead</t>
  </si>
  <si>
    <t>05     Bond Premium</t>
  </si>
  <si>
    <t>06    Other</t>
  </si>
  <si>
    <t xml:space="preserve">07    Total Construction Contract </t>
  </si>
  <si>
    <t>09     Total Construction Costs</t>
  </si>
  <si>
    <t>11    Architect's Supervision Fee</t>
  </si>
  <si>
    <t>Total Budgeted Cost</t>
  </si>
  <si>
    <t xml:space="preserve"> </t>
  </si>
  <si>
    <t>Has any development team member* consistently failed to provide documentation required by the Department in connection with other loan applications or the management and operation of other, existing developments? If yes, explain.</t>
  </si>
  <si>
    <t>Closing Attorney</t>
  </si>
  <si>
    <t>12    Architect Reimbursable Additional Design</t>
  </si>
  <si>
    <t>Does any development team member* have a limited denial of participation from HUD or is any development team member* debarred, suspended or voluntarily excluded from participation in any federal or state program, or have been involuntarily removed within the previous 5 years as a general partner or managing member from any affordable housing project whether or not financed or subsidized by the programs of this Department?  If yes, explain.</t>
  </si>
  <si>
    <t>Has any development team member* received a reservation, allocation or commitment of funding or a carryover allocation of tax credits from the Department within the last four years that it was unable to use, or place their project in service within the time allowed by the tax credit program?  If yes, explain.</t>
  </si>
  <si>
    <r>
      <t>Less Construction Contingency (</t>
    </r>
    <r>
      <rPr>
        <i/>
        <sz val="10"/>
        <rFont val="Times New Roman"/>
        <family val="1"/>
      </rPr>
      <t>from line 08 above</t>
    </r>
    <r>
      <rPr>
        <sz val="10"/>
        <rFont val="Times New Roman"/>
        <family val="1"/>
      </rPr>
      <t>)</t>
    </r>
  </si>
  <si>
    <r>
      <t>Interim Income (</t>
    </r>
    <r>
      <rPr>
        <i/>
        <sz val="10"/>
        <rFont val="Times New Roman"/>
        <family val="1"/>
      </rPr>
      <t>occupied rehabilitation projects</t>
    </r>
    <r>
      <rPr>
        <sz val="10"/>
        <rFont val="Times New Roman"/>
        <family val="1"/>
      </rPr>
      <t>)</t>
    </r>
  </si>
  <si>
    <t>Trended Effective Gross Income</t>
  </si>
  <si>
    <r>
      <t>PROJECT INCOME (</t>
    </r>
    <r>
      <rPr>
        <b/>
        <i/>
        <sz val="10"/>
        <rFont val="Times New Roman"/>
        <family val="1"/>
      </rPr>
      <t>Effective Gross Income</t>
    </r>
    <r>
      <rPr>
        <b/>
        <sz val="10"/>
        <rFont val="Times New Roman"/>
        <family val="1"/>
      </rPr>
      <t>)</t>
    </r>
  </si>
  <si>
    <t>Does any development team member* have unpaid fees, loan arrearages or other obligations due to the Department on other projects, or for general partners or management agents, have tax credit compliance problems resulting in the issuance of an IRS Form 8823 and that are still outstanding in the following year?  If yes, explain.</t>
  </si>
  <si>
    <t>High Speed Internet Access</t>
  </si>
  <si>
    <t>Federal HTC</t>
  </si>
  <si>
    <t>State HTC</t>
  </si>
  <si>
    <t>Total HTC</t>
  </si>
  <si>
    <t>Rehabilitation</t>
  </si>
  <si>
    <t>Units Stacked- no elevator</t>
  </si>
  <si>
    <t>Total Housing for People with Disabilities and Families</t>
  </si>
  <si>
    <r>
      <t>Elevator (</t>
    </r>
    <r>
      <rPr>
        <sz val="10"/>
        <rFont val="Arial"/>
        <family val="2"/>
      </rPr>
      <t>≤</t>
    </r>
    <r>
      <rPr>
        <sz val="10"/>
        <rFont val="Times New Roman"/>
        <family val="1"/>
      </rPr>
      <t xml:space="preserve"> 4 floors w/frame construction)</t>
    </r>
  </si>
  <si>
    <r>
      <t>Elevator (</t>
    </r>
    <r>
      <rPr>
        <sz val="10"/>
        <rFont val="Arial"/>
        <family val="2"/>
      </rPr>
      <t>≥</t>
    </r>
    <r>
      <rPr>
        <sz val="10"/>
        <rFont val="Times New Roman"/>
        <family val="1"/>
      </rPr>
      <t xml:space="preserve"> 5 floors w/concrete construction)</t>
    </r>
  </si>
  <si>
    <t>Annual Gross Potential Income</t>
  </si>
  <si>
    <t>Total Gross Potential Income</t>
  </si>
  <si>
    <t>Trended Income</t>
  </si>
  <si>
    <t>Date application for zoning change, variance or waiver filed</t>
  </si>
  <si>
    <t>Date of final approval of zoning change, variance or waiver</t>
  </si>
  <si>
    <t>Date of final hearing on zoning change, variance or waiver</t>
  </si>
  <si>
    <t>Nonresidential Units and Staff Units</t>
  </si>
  <si>
    <t xml:space="preserve">Has any development team member* participated  as owner or manager in the development or operation of a project that has defaulted on a Department or other government or private sector loan in the previous five years?   If yes, explain. Please list the names and dates of projects in question. </t>
  </si>
  <si>
    <t>Staff Unit(s)</t>
  </si>
  <si>
    <t>Units to be occupied by households with no income restrictions</t>
  </si>
  <si>
    <t>Current Zoning Classification</t>
  </si>
  <si>
    <t>Describe Current Classification</t>
  </si>
  <si>
    <t>Has any development team member* acting in the roles of sponsor, developer, guarantor or owner been involved with any project placed on the Department's defaulted loans watch list due to actions that are attributable to the sponsor or development team? If yes, explain.</t>
  </si>
  <si>
    <t>* Refer to the Multifamily Rental Financing Program Guide for a definition of development team members.</t>
  </si>
  <si>
    <r>
      <t xml:space="preserve">Substantial Rehabilitation </t>
    </r>
    <r>
      <rPr>
        <i/>
        <sz val="10"/>
        <rFont val="Times New Roman"/>
        <family val="1"/>
      </rPr>
      <t>(as defined in Tax Credit Regulations--Department's standard is different)</t>
    </r>
  </si>
  <si>
    <t>Non-acquisition Costs</t>
  </si>
  <si>
    <t xml:space="preserve">Units with Project Based Rental Subsidy (i.e., Section 8, 236, etc.)  </t>
  </si>
  <si>
    <t>Median Income</t>
  </si>
  <si>
    <t xml:space="preserve">Number of Units </t>
  </si>
  <si>
    <t>Tenant Utilities*</t>
  </si>
  <si>
    <t>Contract Rent</t>
  </si>
  <si>
    <t>Rent Subsidy</t>
  </si>
  <si>
    <t>Payment in Lieu of Real Estate Taxes</t>
  </si>
  <si>
    <t>* Complete for Tax Credit Applications Only</t>
  </si>
  <si>
    <r>
      <t>Acquisition Costs</t>
    </r>
    <r>
      <rPr>
        <i/>
        <sz val="10"/>
        <rFont val="Times New Roman"/>
        <family val="1"/>
      </rPr>
      <t xml:space="preserve"> (from line 45 above)</t>
    </r>
  </si>
  <si>
    <r>
      <t>Total Developer's Fee</t>
    </r>
    <r>
      <rPr>
        <b/>
        <i/>
        <sz val="10"/>
        <rFont val="Times New Roman"/>
        <family val="1"/>
      </rPr>
      <t xml:space="preserve"> </t>
    </r>
    <r>
      <rPr>
        <i/>
        <sz val="10"/>
        <rFont val="Times New Roman"/>
        <family val="1"/>
      </rPr>
      <t>(Fee on Non-acquisition Costs + Fee on Acquisition Cost)</t>
    </r>
  </si>
  <si>
    <r>
      <t>Low Income Housing Tax Credit Proceeds</t>
    </r>
    <r>
      <rPr>
        <i/>
        <sz val="10"/>
        <rFont val="Times New Roman"/>
        <family val="1"/>
      </rPr>
      <t xml:space="preserve"> (from Tax Credit section)</t>
    </r>
  </si>
  <si>
    <t>Complete This Section Only If Applying For Low Income Housing Tax Credits</t>
  </si>
  <si>
    <t>Costs are at least 20% of the project's adjusted basis:</t>
  </si>
  <si>
    <t>x 20% =</t>
  </si>
  <si>
    <r>
      <t>Less: Federal Grants Financing Qualifying Costs</t>
    </r>
    <r>
      <rPr>
        <i/>
        <sz val="10"/>
        <rFont val="Times New Roman"/>
        <family val="1"/>
      </rPr>
      <t xml:space="preserve"> (list below)</t>
    </r>
  </si>
  <si>
    <t>Less: Other Non-qualifying Financing</t>
  </si>
  <si>
    <t>Less: Value of Commercial Space</t>
  </si>
  <si>
    <t>Less: Non-qualifying Units of Higher Quality</t>
  </si>
  <si>
    <t>Less: Federal Historic Tax Credit</t>
  </si>
  <si>
    <r>
      <t xml:space="preserve">Less: Gross Proceeds from Historic Tax Credit </t>
    </r>
    <r>
      <rPr>
        <i/>
        <sz val="10"/>
        <rFont val="Times New Roman"/>
        <family val="1"/>
      </rPr>
      <t>(calculate below)</t>
    </r>
  </si>
  <si>
    <t>Total Residential Units Sq. Ft.</t>
  </si>
  <si>
    <r>
      <t xml:space="preserve">HUD Project # </t>
    </r>
    <r>
      <rPr>
        <i/>
        <sz val="10"/>
        <rFont val="Times New Roman"/>
        <family val="1"/>
      </rPr>
      <t>(optional)</t>
    </r>
  </si>
  <si>
    <r>
      <t>Ten Year Rule Exemption:</t>
    </r>
    <r>
      <rPr>
        <sz val="10"/>
        <rFont val="Times New Roman"/>
        <family val="1"/>
      </rPr>
      <t xml:space="preserve">  Does the building qualify for an exemption to the 10 Year Rule as provided in HR 3221?*</t>
    </r>
  </si>
  <si>
    <t>* If yes, application must include written explanation and legal opinion.</t>
  </si>
  <si>
    <t>x $6000* =</t>
  </si>
  <si>
    <t>from Eligible Basis</t>
  </si>
  <si>
    <t>(Enter specific subsidy information in Rental Subsidy column in Project Income tab)</t>
  </si>
  <si>
    <r>
      <t xml:space="preserve">Staff Residential Unit(s) </t>
    </r>
    <r>
      <rPr>
        <i/>
        <sz val="10"/>
        <rFont val="Times New Roman"/>
        <family val="1"/>
      </rPr>
      <t>(Enter in Project Income tab as Market Rate or Non-Income Producing)</t>
    </r>
  </si>
  <si>
    <r>
      <t>Historic Tax Credit Proceeds</t>
    </r>
    <r>
      <rPr>
        <i/>
        <sz val="10"/>
        <rFont val="Times New Roman"/>
        <family val="1"/>
      </rPr>
      <t xml:space="preserve"> (from Tax Credit section)</t>
    </r>
  </si>
  <si>
    <t>Amount Deducted</t>
  </si>
  <si>
    <t>Gross Proceeds from Historic Tax Credits</t>
  </si>
  <si>
    <r>
      <t xml:space="preserve">Applicable Percentage </t>
    </r>
    <r>
      <rPr>
        <i/>
        <sz val="10"/>
        <rFont val="Times New Roman"/>
        <family val="1"/>
      </rPr>
      <t>(enter correct percentage per IRS rules)</t>
    </r>
  </si>
  <si>
    <t>GP/LP</t>
  </si>
  <si>
    <t>14     Civil Engineering Fee</t>
  </si>
  <si>
    <t>15     Marketing</t>
  </si>
  <si>
    <t>16     Surveys</t>
  </si>
  <si>
    <t>17     Soil Borings</t>
  </si>
  <si>
    <t>18     Appraisal</t>
  </si>
  <si>
    <t>19     Market Study</t>
  </si>
  <si>
    <t>20     Environmental Report</t>
  </si>
  <si>
    <t>21     Tap Fees</t>
  </si>
  <si>
    <t>22     Other:</t>
  </si>
  <si>
    <t>24     Construction Interest</t>
  </si>
  <si>
    <t>25     Real Estate Taxes</t>
  </si>
  <si>
    <t>26     Insurance Premium</t>
  </si>
  <si>
    <t>27     Mortgage Insurance Premium</t>
  </si>
  <si>
    <t>28     Title and Recording</t>
  </si>
  <si>
    <t>29     Financing (soft cost) Contingency</t>
  </si>
  <si>
    <t>Is this a structured Year-15 transition to homeownership program?</t>
  </si>
  <si>
    <r>
      <t xml:space="preserve">Multifamily Bonds </t>
    </r>
    <r>
      <rPr>
        <i/>
        <sz val="10"/>
        <rFont val="Times New Roman"/>
        <family val="1"/>
      </rPr>
      <t xml:space="preserve">(long term tax-exempt) </t>
    </r>
  </si>
  <si>
    <r>
      <t xml:space="preserve">Multifamily Bonds </t>
    </r>
    <r>
      <rPr>
        <i/>
        <sz val="10"/>
        <rFont val="Times New Roman"/>
        <family val="1"/>
      </rPr>
      <t xml:space="preserve">(short term tax-exempt) </t>
    </r>
  </si>
  <si>
    <t xml:space="preserve">Tax-exempt Bonds (Long Term Only) </t>
  </si>
  <si>
    <t>Application for Submission</t>
  </si>
  <si>
    <t>Viability Review Submission</t>
  </si>
  <si>
    <t>Commitment Review Submission</t>
  </si>
  <si>
    <t>Viability/Commitment Review Submission</t>
  </si>
  <si>
    <t>Rental Housing Works</t>
  </si>
  <si>
    <t>Elderly (See Guide, Section 3.2.2)</t>
  </si>
  <si>
    <t>PWDs – nonelderly</t>
  </si>
  <si>
    <t>PWD – elderly</t>
  </si>
  <si>
    <t>Persons with Special Needs</t>
  </si>
  <si>
    <t xml:space="preserve">Homeless </t>
  </si>
  <si>
    <t>Youth Aging Out of Foster Care</t>
  </si>
  <si>
    <t>Veterans</t>
  </si>
  <si>
    <t>Persons Transitioning from a Correctional or Other State Facility or Institution</t>
  </si>
  <si>
    <t>Weinberg Funds</t>
  </si>
  <si>
    <t>Weinberg</t>
  </si>
  <si>
    <t>ANTICIPATED DEVELOPMENT SCHEDULE (See Guide, Section 3.11)</t>
  </si>
  <si>
    <t>See Guide, Section 3.9.8.3 for Limitations on Developer's Fees</t>
  </si>
  <si>
    <t>Rent Subsidy Source</t>
  </si>
  <si>
    <t>LENDING AND INVESTMENT PARTNERS</t>
  </si>
  <si>
    <t>Private/Public Lender</t>
  </si>
  <si>
    <t>Current Financing Information</t>
  </si>
  <si>
    <t>Existing Debt on the Property:</t>
  </si>
  <si>
    <t>Mortgage</t>
  </si>
  <si>
    <t>Lien Position</t>
  </si>
  <si>
    <t>Loan Product</t>
  </si>
  <si>
    <t>Approximate Balance</t>
  </si>
  <si>
    <t>Loan Number</t>
  </si>
  <si>
    <t>Total Existing Debt:</t>
  </si>
  <si>
    <r>
      <t>Vacancy Allowance</t>
    </r>
    <r>
      <rPr>
        <i/>
        <sz val="9.5"/>
        <rFont val="Times New Roman"/>
        <family val="1"/>
      </rPr>
      <t xml:space="preserve"> </t>
    </r>
    <r>
      <rPr>
        <i/>
        <sz val="9"/>
        <rFont val="Times New Roman"/>
        <family val="1"/>
      </rPr>
      <t>(Total Annual Income x Vacancy Rate)</t>
    </r>
  </si>
  <si>
    <r>
      <t>Effective Gross Income/Market Rate Units</t>
    </r>
    <r>
      <rPr>
        <sz val="10"/>
        <rFont val="Times New Roman"/>
        <family val="1"/>
      </rPr>
      <t xml:space="preserve"> </t>
    </r>
    <r>
      <rPr>
        <i/>
        <sz val="9"/>
        <rFont val="Times New Roman"/>
        <family val="1"/>
      </rPr>
      <t>(Total Annual Income - Vacancy Allowance)</t>
    </r>
  </si>
  <si>
    <t>Rental Housing Program Funds</t>
  </si>
  <si>
    <t>Multifamily Bonds (long term tax-exempt)</t>
  </si>
  <si>
    <t>Multifamily Bonds (short term tax-exempt)</t>
  </si>
  <si>
    <t>Developer Financial Capacity ( Sec. 4.1.3 Guide)</t>
  </si>
  <si>
    <t>Score</t>
  </si>
  <si>
    <t>The developer entities and guarantors must have an acceptable credit history and show the current financial to undertake the project.</t>
  </si>
  <si>
    <t>Net Worth as a Percentage of Total Development Costs</t>
  </si>
  <si>
    <t>Entity</t>
  </si>
  <si>
    <t xml:space="preserve"> Entity Name</t>
  </si>
  <si>
    <t>Entity Name</t>
  </si>
  <si>
    <t>Date of financials</t>
  </si>
  <si>
    <t>Total Assets</t>
  </si>
  <si>
    <t>Total Liabilities</t>
  </si>
  <si>
    <t>Net Worth</t>
  </si>
  <si>
    <t>Percent of TDC</t>
  </si>
  <si>
    <t>TOTAL</t>
  </si>
  <si>
    <t>Pts.</t>
  </si>
  <si>
    <t>Range</t>
  </si>
  <si>
    <t>Combined net worth is less than 10% of total development costs</t>
  </si>
  <si>
    <t>Combined net worth is over 25% of total development costs</t>
  </si>
  <si>
    <t>Liquid Assets as Percentage of Total Development Costs</t>
  </si>
  <si>
    <t>Current Assets</t>
  </si>
  <si>
    <t>Current Liabilities</t>
  </si>
  <si>
    <t>Working Capital</t>
  </si>
  <si>
    <t>Total Dev. Costs</t>
  </si>
  <si>
    <t>Combined liquid assets are under 2% of total development costs</t>
  </si>
  <si>
    <t>Combined liquid assets are between 2% and 4% of total development costs</t>
  </si>
  <si>
    <t>Combined liquid assets are between 4% and 10% of total development costs</t>
  </si>
  <si>
    <t>Combined liquid assets are over 10% of total development costs</t>
  </si>
  <si>
    <t xml:space="preserve">LEVERAGING AND COST EFFECTIVENESS </t>
  </si>
  <si>
    <t>DIRECT LEVERAGING (Sec. 4.5.1 of the Guide)</t>
  </si>
  <si>
    <t>Project Located in QCT/DDA?</t>
  </si>
  <si>
    <t>Credit Period</t>
  </si>
  <si>
    <t>Imputed Raise-Up</t>
  </si>
  <si>
    <t># Affordable BRs</t>
  </si>
  <si>
    <t>Total BRs</t>
  </si>
  <si>
    <t>% Affordable</t>
  </si>
  <si>
    <t>Points</t>
  </si>
  <si>
    <t>Points are awarded to projects that include other long-term subsidies.</t>
  </si>
  <si>
    <t>Subsidy Type</t>
  </si>
  <si>
    <t>Project Based Rental Subsidy</t>
  </si>
  <si>
    <t>PILOT</t>
  </si>
  <si>
    <t>Annual Subsidy/Unit</t>
  </si>
  <si>
    <t>Eligible Units</t>
  </si>
  <si>
    <t>Total Annual Subsidy</t>
  </si>
  <si>
    <t>Term (Years)</t>
  </si>
  <si>
    <t>Total Subsidy</t>
  </si>
  <si>
    <t>Total Units in Project</t>
  </si>
  <si>
    <t>Subsidy/Unit/10 Yrs.</t>
  </si>
  <si>
    <t>yes</t>
  </si>
  <si>
    <t>no</t>
  </si>
  <si>
    <t>Combined net worth is between 10% and 25% of total development costs</t>
  </si>
  <si>
    <t>choose one:</t>
  </si>
  <si>
    <t>Date</t>
  </si>
  <si>
    <t>Rehabilitation Units</t>
  </si>
  <si>
    <t>New Construction Units</t>
  </si>
  <si>
    <t>Anticipated Short-Term Bond, if any:</t>
  </si>
  <si>
    <t>Units (NC or Rehab)</t>
  </si>
  <si>
    <t>MIP</t>
  </si>
  <si>
    <t>Rural Development</t>
  </si>
  <si>
    <t>Deferred Developer's Fee</t>
  </si>
  <si>
    <t xml:space="preserve">The low-income units in the project must be rented to families with incomes that do not exceed the levels required under the proposed funding source.  To the extent that restricted units will be rented to families with incomes below 60% of the area median income, more points will be awarded. </t>
  </si>
  <si>
    <t>Total BRs at each Targeted Inc. Level</t>
  </si>
  <si>
    <t>Proposed % of Median Income</t>
  </si>
  <si>
    <t>Weighted Bedrooms</t>
  </si>
  <si>
    <t>Market Rate</t>
  </si>
  <si>
    <t>Total Affordable BRs</t>
  </si>
  <si>
    <t>Total Weighted BRs / Total # Affordable BRs =</t>
  </si>
  <si>
    <t>Market BRs</t>
  </si>
  <si>
    <t>Av. AMI - All Other Projects</t>
  </si>
  <si>
    <t>30% Units</t>
  </si>
  <si>
    <t>32.00% or below</t>
  </si>
  <si>
    <t>32.01% to 33.50%</t>
  </si>
  <si>
    <t>33.51% to 35.00%</t>
  </si>
  <si>
    <t>35.01% to 36.50%</t>
  </si>
  <si>
    <t>36.51% to 38.00%</t>
  </si>
  <si>
    <t>38.01% to 39.50%</t>
  </si>
  <si>
    <t>39.51% to 41.00%</t>
  </si>
  <si>
    <t>41.01% to 42.50%</t>
  </si>
  <si>
    <t>42.51% to 44.00%</t>
  </si>
  <si>
    <t>54.01% to 54.50%</t>
  </si>
  <si>
    <t>44.01% to 45.50%</t>
  </si>
  <si>
    <t>54.51% to 55.00%</t>
  </si>
  <si>
    <t>45.51% to 47.00%</t>
  </si>
  <si>
    <t>55.01% to 55.50%</t>
  </si>
  <si>
    <t>47.01% to 48.50%</t>
  </si>
  <si>
    <t>48.51% to 50.00%</t>
  </si>
  <si>
    <t>50.01% to 51.00%</t>
  </si>
  <si>
    <t>51.01% to 52.00%</t>
  </si>
  <si>
    <t>52.01% to 53.00%</t>
  </si>
  <si>
    <t>53.01% to 54.00%</t>
  </si>
  <si>
    <t>55.51% or greater</t>
  </si>
  <si>
    <t xml:space="preserve">POINTS AWARDED = </t>
  </si>
  <si>
    <t>INCOME TARGETING  (Section 4.4.1 of the Guide)</t>
  </si>
  <si>
    <t>10    Architect's Design Fee</t>
  </si>
  <si>
    <t>32     CDA Bond Commitment Fee</t>
  </si>
  <si>
    <t>35     CDA/FHA Risk Sharing Fees</t>
  </si>
  <si>
    <r>
      <rPr>
        <sz val="10"/>
        <rFont val="Times New Roman"/>
        <family val="1"/>
      </rPr>
      <t>42     Building Acquisition</t>
    </r>
  </si>
  <si>
    <r>
      <rPr>
        <sz val="10"/>
        <rFont val="Times New Roman"/>
        <family val="1"/>
      </rPr>
      <t>43     Land Acquisition</t>
    </r>
  </si>
  <si>
    <r>
      <rPr>
        <sz val="10"/>
        <rFont val="Times New Roman"/>
        <family val="1"/>
      </rPr>
      <t>44     Special Assessment</t>
    </r>
  </si>
  <si>
    <r>
      <rPr>
        <sz val="10"/>
        <rFont val="Times New Roman"/>
        <family val="1"/>
      </rPr>
      <t>45     Carrying Charges</t>
    </r>
  </si>
  <si>
    <r>
      <rPr>
        <sz val="10"/>
        <rFont val="Times New Roman"/>
        <family val="1"/>
      </rPr>
      <t>46     Relocation Costs</t>
    </r>
  </si>
  <si>
    <r>
      <rPr>
        <sz val="10"/>
        <rFont val="Times New Roman"/>
        <family val="1"/>
      </rPr>
      <t>47     Off-Site Improvements</t>
    </r>
  </si>
  <si>
    <r>
      <rPr>
        <sz val="10"/>
        <rFont val="Times New Roman"/>
        <family val="1"/>
      </rPr>
      <t>36     CDA Closing Fee</t>
    </r>
  </si>
  <si>
    <r>
      <rPr>
        <sz val="10"/>
        <rFont val="Times New Roman"/>
        <family val="1"/>
      </rPr>
      <t>37    Other Lenders' Origination Fees (non-syndication only)</t>
    </r>
  </si>
  <si>
    <r>
      <rPr>
        <sz val="10"/>
        <rFont val="Times New Roman"/>
        <family val="1"/>
      </rPr>
      <t>38     Other Lenders' Legal Fees (non-syndication only)</t>
    </r>
  </si>
  <si>
    <r>
      <rPr>
        <sz val="10"/>
        <rFont val="Times New Roman"/>
        <family val="1"/>
      </rPr>
      <t>39     Bond Issuance Costs</t>
    </r>
  </si>
  <si>
    <r>
      <rPr>
        <sz val="10"/>
        <rFont val="Times New Roman"/>
        <family val="1"/>
      </rPr>
      <t>40     Other</t>
    </r>
  </si>
  <si>
    <t>48     Other</t>
  </si>
  <si>
    <r>
      <t>49</t>
    </r>
    <r>
      <rPr>
        <b/>
        <sz val="10"/>
        <rFont val="Times New Roman"/>
        <family val="1"/>
      </rPr>
      <t xml:space="preserve">     Total Acquisition Costs</t>
    </r>
  </si>
  <si>
    <r>
      <t xml:space="preserve">50     </t>
    </r>
    <r>
      <rPr>
        <b/>
        <sz val="10"/>
        <rFont val="Times New Roman"/>
        <family val="1"/>
      </rPr>
      <t>Total Development Costs (TDC)</t>
    </r>
  </si>
  <si>
    <t>54     Syndication Fee</t>
  </si>
  <si>
    <r>
      <t>55     Legal</t>
    </r>
    <r>
      <rPr>
        <i/>
        <sz val="10"/>
        <rFont val="Times New Roman"/>
        <family val="1"/>
      </rPr>
      <t xml:space="preserve"> (syndication only)</t>
    </r>
  </si>
  <si>
    <t>56     Bridge Loan Fees</t>
  </si>
  <si>
    <t>57     Bridge Loan Interest</t>
  </si>
  <si>
    <t>58     Organizational Costs</t>
  </si>
  <si>
    <t>59     Tax Credit Application Fee</t>
  </si>
  <si>
    <t>60     Tax Credit Allocation Fee</t>
  </si>
  <si>
    <t>61     Tax Credit Reservation Fee</t>
  </si>
  <si>
    <t>62     Accounting and Auditing Fee</t>
  </si>
  <si>
    <t>63     Partnership Management Fee</t>
  </si>
  <si>
    <t>64     Other</t>
  </si>
  <si>
    <r>
      <t xml:space="preserve">65     </t>
    </r>
    <r>
      <rPr>
        <b/>
        <sz val="10"/>
        <rFont val="Times New Roman"/>
        <family val="1"/>
      </rPr>
      <t>Total Syndication Related Costs</t>
    </r>
  </si>
  <si>
    <t>66     Construction Guarantee</t>
  </si>
  <si>
    <t>67     Operating Reserve</t>
  </si>
  <si>
    <t>68     Rent-up Reserve</t>
  </si>
  <si>
    <t>69     Negative Arbitrage</t>
  </si>
  <si>
    <t>70     Other</t>
  </si>
  <si>
    <r>
      <t>71</t>
    </r>
    <r>
      <rPr>
        <b/>
        <sz val="10"/>
        <rFont val="Times New Roman"/>
        <family val="1"/>
      </rPr>
      <t xml:space="preserve">     Total Guarantees and Reserves</t>
    </r>
  </si>
  <si>
    <r>
      <t xml:space="preserve">72     </t>
    </r>
    <r>
      <rPr>
        <b/>
        <sz val="10"/>
        <rFont val="Times New Roman"/>
        <family val="1"/>
      </rPr>
      <t>Total Uses of Funds</t>
    </r>
  </si>
  <si>
    <r>
      <t>o</t>
    </r>
    <r>
      <rPr>
        <sz val="10"/>
        <rFont val="Times New Roman"/>
        <family val="1"/>
      </rPr>
      <t xml:space="preserve">Yes   </t>
    </r>
    <r>
      <rPr>
        <sz val="10"/>
        <rFont val="Wingdings"/>
        <charset val="2"/>
      </rPr>
      <t>o</t>
    </r>
    <r>
      <rPr>
        <sz val="10"/>
        <rFont val="Times New Roman"/>
        <family val="1"/>
      </rPr>
      <t>No</t>
    </r>
  </si>
  <si>
    <t>33     CDA Trustee Fees (long term loan only)</t>
  </si>
  <si>
    <t>31     CDA Loan Servicing Fee</t>
  </si>
  <si>
    <t>34     CDA Trustee Fees (short term taxable/tax-exempt loan only)</t>
  </si>
  <si>
    <t>A transaction between parties where familial, business, controlling interests, or other close ties exist prior to the transaction, as defined in Section 3.9.8.1  of the Guide.</t>
  </si>
  <si>
    <t xml:space="preserve">CDA FORM 202 -- APPLICATION FORM INSTRUCTIONS </t>
  </si>
  <si>
    <t>This section provides information for completing the application form (CDA Form 202). The specific information that is to be entered into the individual fields on the application form is described in detail below.</t>
  </si>
  <si>
    <r>
      <t>Stage of Processing:</t>
    </r>
    <r>
      <rPr>
        <sz val="10"/>
        <color rgb="FF000000"/>
        <rFont val="Times New Roman"/>
        <family val="1"/>
      </rPr>
      <t xml:space="preserve">  A Multifamily Rental Financing Application – CDA Form 202 – must be submitted at each stage of processing which reflects all changes in the project, including current development and operating budgets and pro forma. The application for each processing stage must include all applicable exhibits and attachments described in the applicable submission package.  </t>
    </r>
  </si>
  <si>
    <r>
      <t>Project Name and Location:</t>
    </r>
    <r>
      <rPr>
        <sz val="10"/>
        <color rgb="FF000000"/>
        <rFont val="Times New Roman"/>
        <family val="1"/>
      </rPr>
      <t xml:space="preserve">   Provide the name of the project and address.  If you do not have a specific street address, provide the lot, parcel and tax map numbers for the project’s site.  Other information required includes the project’s census tract, congressional district and legislative district. Optional: If available, provide GPS coordinates.</t>
    </r>
  </si>
  <si>
    <r>
      <t>Applicant Information:</t>
    </r>
    <r>
      <rPr>
        <sz val="10"/>
        <color rgb="FF000000"/>
        <rFont val="Times New Roman"/>
        <family val="1"/>
      </rPr>
      <t xml:space="preserve"> Provide the name, mailing address, contact person and title, telephone number, facsimile number and e-mail address of the entity that is applying for financing.</t>
    </r>
  </si>
  <si>
    <r>
      <t>Ownership Entity Information:</t>
    </r>
    <r>
      <rPr>
        <sz val="10"/>
        <color rgb="FF000000"/>
        <rFont val="Times New Roman"/>
        <family val="1"/>
      </rPr>
      <t xml:space="preserve">  Provide the name, taxpayer’s identification number, and type of entity that will ultimately be the borrower or recipient of the tax credits and own the project.  If the ownership entity has not yet been formed, please indicate.  A sample organizational chart is included on page 12 of the Application Submission Package. All ownership entities must be formed with taxpayer identification numbers shortly after reservation letters are received.  For corporations and controlling general partners, provide the name, taxpayer identification number, percentage of ownership interest for each individual or entity and whether the entity is a nonprofit corporation.</t>
    </r>
  </si>
  <si>
    <r>
      <t>Amenities:</t>
    </r>
    <r>
      <rPr>
        <sz val="10"/>
        <color rgb="FF000000"/>
        <rFont val="Times New Roman"/>
        <family val="1"/>
      </rPr>
      <t xml:space="preserve">  Indicate the amenities planned for the development.</t>
    </r>
  </si>
  <si>
    <r>
      <t>Type of Project:</t>
    </r>
    <r>
      <rPr>
        <sz val="10"/>
        <color rgb="FF000000"/>
        <rFont val="Times New Roman"/>
        <family val="1"/>
      </rPr>
      <t xml:space="preserve">  Indicate the type of development being undertaken by marking all appropriate boxes.</t>
    </r>
  </si>
  <si>
    <r>
      <t>Existing Building Information:</t>
    </r>
    <r>
      <rPr>
        <sz val="10"/>
        <color rgb="FF000000"/>
        <rFont val="Times New Roman"/>
        <family val="1"/>
      </rPr>
      <t xml:space="preserve">  For the rehabilitation of existing buildings indicate the current percentage of units occupied; whether the rehabilitation will include compliance with historic standards; whether tenants will be permanently or temporarily relocated during the rehabilitation; and the year the building was originally constructed.</t>
    </r>
  </si>
  <si>
    <r>
      <t>Number of Residential Buildings:</t>
    </r>
    <r>
      <rPr>
        <sz val="10"/>
        <color rgb="FF000000"/>
        <rFont val="Times New Roman"/>
        <family val="1"/>
      </rPr>
      <t xml:space="preserve">  Show the total number of each type of building included in the project’s design.</t>
    </r>
  </si>
  <si>
    <r>
      <t>Total Land Area:</t>
    </r>
    <r>
      <rPr>
        <sz val="10"/>
        <color rgb="FF000000"/>
        <rFont val="Times New Roman"/>
        <family val="1"/>
      </rPr>
      <t xml:space="preserve">  Show the total acreage of the project site(s).</t>
    </r>
  </si>
  <si>
    <r>
      <t>Total Building Area:</t>
    </r>
    <r>
      <rPr>
        <sz val="10"/>
        <color rgb="FF000000"/>
        <rFont val="Times New Roman"/>
        <family val="1"/>
      </rPr>
      <t xml:space="preserve">  Show the gross square footage of all buildings in the project.</t>
    </r>
  </si>
  <si>
    <r>
      <t>Type of Occupancy:</t>
    </r>
    <r>
      <rPr>
        <sz val="10"/>
        <color rgb="FF000000"/>
        <rFont val="Times New Roman"/>
        <family val="1"/>
      </rPr>
      <t xml:space="preserve">  Indicate the number of units that will be occupied by individuals or families, the elderly or for commercial use.  </t>
    </r>
  </si>
  <si>
    <r>
      <t>Housing for Persons with Disabilities:</t>
    </r>
    <r>
      <rPr>
        <sz val="10"/>
        <color rgb="FF000000"/>
        <rFont val="Times New Roman"/>
        <family val="1"/>
      </rPr>
      <t xml:space="preserve">  Show the number of units that will serve persons with disabilities.   </t>
    </r>
  </si>
  <si>
    <r>
      <t>Occupancy Restrictions of Project:</t>
    </r>
    <r>
      <rPr>
        <sz val="10"/>
        <color rgb="FF000000"/>
        <rFont val="Times New Roman"/>
        <family val="1"/>
      </rPr>
      <t xml:space="preserve">  Show the number of units that will be income restricted at each income level. All units in the project should be included.  Changes to income restrictions after approval could cause the loss of a funding reservation.</t>
    </r>
  </si>
  <si>
    <r>
      <t>Long Term Use Restrictions:</t>
    </r>
    <r>
      <rPr>
        <sz val="10"/>
        <color rgb="FF000000"/>
        <rFont val="Times New Roman"/>
        <family val="1"/>
      </rPr>
      <t xml:space="preserve"> All projects requesting competitive LIHTC, RHFP, and/or RHW must agree to at least 40 years of low-income occupancy restrictions, unless a structured 15 year transition to homeownership is presented and accepted.  Indicate if this is a structured 15 year transition to homeownership.</t>
    </r>
  </si>
  <si>
    <r>
      <t>Anticipated Development Schedule:</t>
    </r>
    <r>
      <rPr>
        <sz val="10"/>
        <color rgb="FF000000"/>
        <rFont val="Times New Roman"/>
        <family val="1"/>
      </rPr>
      <t xml:space="preserve">  Indicate the month and year that each stage of the development has been or is scheduled to be completed.  For site control, indicate if the sponsor currently has site control, the date control expires and the expected date the ownership entity will acquire the site.  For zoning, indicate the current zoning.  If a change or variance of the zoning is necessary, show the date of application, final hearing and final approval. For applications with Low-Income Housing Tax Credits, a sponsor must (a) incur costs in excess of 10% of the reasonably expected basis of the project (the "10% expenditure test") by within 12 months of the issuance date of the Carryover Allocation, and (b) place the project in service by the end of the second year following the year of the Carryover Allocation.  Failure to meet these requirements will result in the loss of the Tax Credits for the project.  </t>
    </r>
  </si>
  <si>
    <t>Substantial completion is generally the date when 90% of the rehabilitation or construction is complete, all certificates of use and occupancy have been issued, and the architect has issued the certificate of substantial completion.  Sustaining occupancy is when the project’s income is sufficient to cover operating expenses and debt service for six consecutive months.</t>
  </si>
  <si>
    <r>
      <t>DEVELOPMENT TEAM</t>
    </r>
    <r>
      <rPr>
        <sz val="10"/>
        <color rgb="FF000000"/>
        <rFont val="Times New Roman"/>
        <family val="1"/>
      </rPr>
      <t xml:space="preserve"> </t>
    </r>
  </si>
  <si>
    <r>
      <t>Development Team Members:</t>
    </r>
    <r>
      <rPr>
        <sz val="10"/>
        <color rgb="FF000000"/>
        <rFont val="Times New Roman"/>
        <family val="1"/>
      </rPr>
      <t xml:space="preserve"> Provide the entity’s name, mailing address, contact person and title, telephone number, facsimile number and e-mail address for each member of the development team</t>
    </r>
  </si>
  <si>
    <r>
      <t xml:space="preserve">Lending and Investment Partners: </t>
    </r>
    <r>
      <rPr>
        <sz val="10"/>
        <color rgb="FF000000"/>
        <rFont val="Times New Roman"/>
        <family val="1"/>
      </rPr>
      <t xml:space="preserve">Provide the entity’s name, mailing address, contact person and title, telephone number, facsimile number and e-mail address for each lender and/or investor.  </t>
    </r>
    <r>
      <rPr>
        <b/>
        <sz val="10"/>
        <color rgb="FF000000"/>
        <rFont val="Times New Roman"/>
        <family val="1"/>
      </rPr>
      <t xml:space="preserve"> </t>
    </r>
  </si>
  <si>
    <r>
      <t>Development Team History:</t>
    </r>
    <r>
      <rPr>
        <sz val="10"/>
        <color rgb="FF000000"/>
        <rFont val="Times New Roman"/>
        <family val="1"/>
      </rPr>
      <t xml:space="preserve">  Answer each question concerning the history or prior performance of the members of the development team.  If you answer yes to any of the questions, provide a brief explanation.</t>
    </r>
  </si>
  <si>
    <r>
      <t>PROJECT INCOME</t>
    </r>
    <r>
      <rPr>
        <sz val="10"/>
        <color rgb="FF000000"/>
        <rFont val="Times New Roman"/>
        <family val="1"/>
      </rPr>
      <t xml:space="preserve"> </t>
    </r>
  </si>
  <si>
    <r>
      <t xml:space="preserve">Residential Rental Income: Low Income Units. </t>
    </r>
    <r>
      <rPr>
        <sz val="10"/>
        <color rgb="FF000000"/>
        <rFont val="Times New Roman"/>
        <family val="1"/>
      </rPr>
      <t>For all low income units in the project</t>
    </r>
    <r>
      <rPr>
        <b/>
        <sz val="10"/>
        <color rgb="FF000000"/>
        <rFont val="Times New Roman"/>
        <family val="1"/>
      </rPr>
      <t>,</t>
    </r>
    <r>
      <rPr>
        <sz val="10"/>
        <color rgb="FF000000"/>
        <rFont val="Times New Roman"/>
        <family val="1"/>
      </rPr>
      <t xml:space="preserve"> show: the number of bedrooms and baths per unit; the number of units of this size and type; the unit size in net leaseable square footage; tenant paid utilities; the contract rent to be paid by the tenant; and rental subsidy (if any) expected for the unit.  The monthly income is the net contract rent, adjusted for utilities, and multiplied by the number of units of this size and type. Calculate annual income by multiplying the monthly income by 12 months. The total net leaseable square footage for all units is the sum of the unit size multiplied by the number of units for each size and type. To calculate the vacancy allowance, multiply the total annual income for the low income units in the project by an estimated vacancy rate. The vacancy rate is based upon an analysis of similar projects in the market area.  Subtract the vacancy allowance from the total annual income to determine the effective gross income of the low income units</t>
    </r>
    <r>
      <rPr>
        <b/>
        <sz val="10"/>
        <color rgb="FF000000"/>
        <rFont val="Times New Roman"/>
        <family val="1"/>
      </rPr>
      <t xml:space="preserve"> </t>
    </r>
  </si>
  <si>
    <r>
      <t>Residential Rental Income: Market Rate Units.</t>
    </r>
    <r>
      <rPr>
        <sz val="10"/>
        <color rgb="FF000000"/>
        <rFont val="Times New Roman"/>
        <family val="1"/>
      </rPr>
      <t xml:space="preserve">  For all market rate units in the project, show: the number of bedrooms and baths per unit; the number of units of this size and type; the unit size in net leaseable square footage; and the contract rent paid by the tenant.  The monthly income is the contract rent multiplied by the number of units of this size and type. Calculate annual income by multiplying the monthly income by 12 months. The total net leaseable square footage for all units is the sum of the unit size multiplied by the number of units for each size and type. To calculate the vacancy allowance, multiply the total annual income for the market rate units in the project by an estimated vacancy rate. The vacancy rate is based upon an analysis of similar projects in the market area.  Subtract the vacancy allowance from the total annual income to determine the effective gross income of the market rate units.</t>
    </r>
  </si>
  <si>
    <r>
      <t>Tenant Paid Utilities:</t>
    </r>
    <r>
      <rPr>
        <sz val="10"/>
        <color rgb="FF000000"/>
        <rFont val="Times New Roman"/>
        <family val="1"/>
      </rPr>
      <t xml:space="preserve">  If tenants will pay monthly utilities, show the type of utilities by marking the appropriate box.</t>
    </r>
  </si>
  <si>
    <r>
      <t>Nonresidential Income:</t>
    </r>
    <r>
      <rPr>
        <sz val="10"/>
        <color rgb="FF000000"/>
        <rFont val="Times New Roman"/>
        <family val="1"/>
      </rPr>
      <t xml:space="preserve"> Nonresidential income includes but is not limited to commercial space, parking, laundry facilities and vending machines.  For all nonresidential income in the project, show a description of the income type and/or size; the square footage (if applicable) and the income generated. Calculate annual income by multiplying the monthly income by 12 months. The vacancy allowance is calculated by multiplying the total annual nonresidential income by an estimated vacancy rate that is based upon an analysis of similar projects in the market area.  Subtract the vacancy allowance from the total annual income to determine the effective gross income for nonresidential units.</t>
    </r>
  </si>
  <si>
    <r>
      <t>Effective Gross Income:</t>
    </r>
    <r>
      <rPr>
        <sz val="10"/>
        <color rgb="FF000000"/>
        <rFont val="Times New Roman"/>
        <family val="1"/>
      </rPr>
      <t xml:space="preserve">  This is the sum of the effective gross income for all income producing units in the project (low income, market rate) and nonresidential sources.</t>
    </r>
  </si>
  <si>
    <r>
      <t>Non-Income Producing Units:</t>
    </r>
    <r>
      <rPr>
        <sz val="10"/>
        <color rgb="FF000000"/>
        <rFont val="Times New Roman"/>
        <family val="1"/>
      </rPr>
      <t xml:space="preserve">  For all community and common spaces included in the project, show the number of units (if applicable) and the square footage of each type of space. The total square footage for all units is the sum of the unit size multiplied by the number of units for each size and type.  Manager’s units that will never generate rental income should be included here and should not be included in the number of tax credit units.  </t>
    </r>
  </si>
  <si>
    <r>
      <t>Total Operating Expenses:</t>
    </r>
    <r>
      <rPr>
        <sz val="10"/>
        <color rgb="FF000000"/>
        <rFont val="Times New Roman"/>
        <family val="1"/>
      </rPr>
      <t xml:space="preserve">  This is the sum of total administrative expenses, total utility expenses, total operating and maintenance expenses, total taxes and insurance and reserve for replacement deposits.</t>
    </r>
  </si>
  <si>
    <r>
      <t>Net Operating Income:</t>
    </r>
    <r>
      <rPr>
        <sz val="10"/>
        <color rgb="FF000000"/>
        <rFont val="Times New Roman"/>
        <family val="1"/>
      </rPr>
      <t xml:space="preserve">  Calculate the project’s Net Operating Income by subtracting the Total Operating Expenses from the Effective Gross Income for all units.</t>
    </r>
  </si>
  <si>
    <r>
      <t>Debt Service Financing:</t>
    </r>
    <r>
      <rPr>
        <sz val="10"/>
        <color rgb="FF000000"/>
        <rFont val="Times New Roman"/>
        <family val="1"/>
      </rPr>
      <t xml:space="preserve">  For all must pay debt, indicate the type of funds, the name of the bond issuer or lender, the required debt coverage ratio, the total annual payment, the interest rate, the amortization period of the loan, the actual loan term, and the maximum supported loan amount.  Also, show the annual payment associated with any bond insurance premium. For loans receiving credit enhancement, indicate the name of the credit enhancer.</t>
    </r>
  </si>
  <si>
    <r>
      <t xml:space="preserve">Total Debt:  </t>
    </r>
    <r>
      <rPr>
        <sz val="10"/>
        <color rgb="FF000000"/>
        <rFont val="Times New Roman"/>
        <family val="1"/>
      </rPr>
      <t xml:space="preserve">Add the total loan amounts for the cash flow loans and the total maximum mortgage amounts for the debt service financing to determine the total debt.   </t>
    </r>
  </si>
  <si>
    <r>
      <t xml:space="preserve">Equity:  </t>
    </r>
    <r>
      <rPr>
        <sz val="10"/>
        <color rgb="FF000000"/>
        <rFont val="Times New Roman"/>
        <family val="1"/>
      </rPr>
      <t>Indicate the source and amount of equity proceeds generated from the sale of low income and/or historic tax credits.  Also, identify the developer’s equity that is not from syndication proceeds.  The Department requires that equity from the sale of competitively allocated tax credits be sufficient to cover syndication related costs, guarantees and reserves, developer’s fee and at least 10% of total development costs.</t>
    </r>
  </si>
  <si>
    <r>
      <t xml:space="preserve">Total Sources of Funds: </t>
    </r>
    <r>
      <rPr>
        <sz val="10"/>
        <color rgb="FF000000"/>
        <rFont val="Times New Roman"/>
        <family val="1"/>
      </rPr>
      <t xml:space="preserve"> The total sources of funds are the sum of the total financing and the total equity and must equal the total uses of funds.</t>
    </r>
  </si>
  <si>
    <r>
      <t>USES OF FUNDS</t>
    </r>
    <r>
      <rPr>
        <sz val="10"/>
        <color rgb="FF000000"/>
        <rFont val="Times New Roman"/>
        <family val="1"/>
      </rPr>
      <t xml:space="preserve"> </t>
    </r>
  </si>
  <si>
    <t>Fill in the total estimated amount for each use of funds listed that is applicable to the project.  For applications requesting Low-Income Housing Tax Credits, show the total costs included in the project’s acquisition basis and construction or rehabilitation basis, and those that are not included in the tax credit basis. If you have any questions concerning the costs to be included in the project’s tax credit basis or the Low-Income Housing Tax Credit, please consult your accountant or attorney for more information before submitting an application for funding.</t>
  </si>
  <si>
    <r>
      <t>Fees Related to Construction and Rehabilitation:</t>
    </r>
    <r>
      <rPr>
        <sz val="10"/>
        <color rgb="FF000000"/>
        <rFont val="Times New Roman"/>
        <family val="1"/>
      </rPr>
      <t xml:space="preserve">  For the architect’s design and supervision fees, show the applicable percentage of the total construction contract. Real Estate Attorney Legal fees directly related to closing the loans are tax credit basis eligible.  Legal fees related to the syndication of tax credits must be included under syndication related costs. For limits on the architect’s design fee and architect’s supervision fee refer to the Multifamily Rental Financing Program Guide.</t>
    </r>
  </si>
  <si>
    <r>
      <t>Acquisition Costs:</t>
    </r>
    <r>
      <rPr>
        <sz val="10"/>
        <color rgb="FF000000"/>
        <rFont val="Times New Roman"/>
        <family val="1"/>
      </rPr>
      <t xml:space="preserve">  If the site includes existing buildings, allocate the cost between land and buildings.  Generally, there cannot have been any transfer of ownership within the past 10 years for buildings to be eligible for an acquisition tax credit.</t>
    </r>
  </si>
  <si>
    <r>
      <t>Total Development Costs:</t>
    </r>
    <r>
      <rPr>
        <sz val="10"/>
        <color rgb="FF000000"/>
        <rFont val="Times New Roman"/>
        <family val="1"/>
      </rPr>
      <t xml:space="preserve">  This is the sum of total construction costs, total fees, total financing fees and charges and total acquisition costs.</t>
    </r>
  </si>
  <si>
    <r>
      <t>Maximum Developer’s Fee:</t>
    </r>
    <r>
      <rPr>
        <sz val="10"/>
        <color rgb="FF000000"/>
        <rFont val="Times New Roman"/>
        <family val="1"/>
      </rPr>
      <t xml:space="preserve"> The developer’s fee is calculated as a percentage of total development costs. A fee of up to 15% is allowed on the first $10 million of total development costs (less acquisition-related costs construction and soft cost contingencies) and up to 10% on total development costs (less acquisition-related costs and construction and soft cost contingencies) over $10 million.  A fee of up to 10% is allowed on the first $10 million of acquisition-related costs and up to 5% on acquisition-related costs over $10 million. See section 3.9.8.3 of the Guide for more information.</t>
    </r>
  </si>
  <si>
    <r>
      <t>Syndication Related Costs:</t>
    </r>
    <r>
      <rPr>
        <sz val="10"/>
        <color rgb="FF000000"/>
        <rFont val="Times New Roman"/>
        <family val="1"/>
      </rPr>
      <t xml:space="preserve">  These are costs incurred when syndicating a project with historic tax credits or Low-Income Housing Tax Credits.  Syndication related costs may not be paid with Department loan proceeds.  Generally, these costs are not included in the project’s tax credit basis.</t>
    </r>
  </si>
  <si>
    <r>
      <t>Guarantees and Reserves:</t>
    </r>
    <r>
      <rPr>
        <sz val="10"/>
        <color rgb="FF000000"/>
        <rFont val="Times New Roman"/>
        <family val="1"/>
      </rPr>
      <t xml:space="preserve">  Guarantees and reserves should include only funded amounts required by the Department, other lenders or syndication firms and cannot be funded with Department loan proceeds.  Refer to the Multifamily Rental Financing Program Guide for the Department’s requirements for Guarantees and Reserves.  </t>
    </r>
  </si>
  <si>
    <r>
      <t>Total Uses of Funds:</t>
    </r>
    <r>
      <rPr>
        <sz val="10"/>
        <color rgb="FF000000"/>
        <rFont val="Times New Roman"/>
        <family val="1"/>
      </rPr>
      <t xml:space="preserve">  This is the sum of total development costs, developer’s fee, total syndication related costs, and total guarantees and reserves.</t>
    </r>
  </si>
  <si>
    <r>
      <t>LOW-INCOME HOUSING TAX CREDIT</t>
    </r>
    <r>
      <rPr>
        <sz val="10"/>
        <color rgb="FF000000"/>
        <rFont val="Times New Roman"/>
        <family val="1"/>
      </rPr>
      <t xml:space="preserve"> </t>
    </r>
  </si>
  <si>
    <r>
      <t>Type of Low Income Housing Tax Credit Requested:</t>
    </r>
    <r>
      <rPr>
        <sz val="10"/>
        <color rgb="FF000000"/>
        <rFont val="Times New Roman"/>
        <family val="1"/>
      </rPr>
      <t xml:space="preserve">  Mark each box that applies to the type(s) of tax credit you are requesting.  To be eligible for an acquisition tax credit, the project must also include substantial rehabilitation. The Department’s standard of substantial rehabilitation for threshold review is different than the federal Tax Credit definition.  Refer to the Multifamily Rental Financing Program Guide for the Department’s standard of substantial rehabilitation.</t>
    </r>
  </si>
  <si>
    <r>
      <t>Location and Placed-In-Service Information:</t>
    </r>
    <r>
      <rPr>
        <sz val="10"/>
        <color rgb="FF000000"/>
        <rFont val="Times New Roman"/>
        <family val="1"/>
      </rPr>
      <t xml:space="preserve">  If you are requesting an acquisition or rehabilitation tax credit, complete this table for each building in the project.  Show the following information for each building: a specific street address; the type of site control; the date each control document expires; the number of units; the purchase price; the date the building was last placed-in-service; the date the sponsor expects to place the building in service; and the number of years between the sponsor’s anticipated placed-in-service date and the date the building was last placed in service.  Generally, the building must not have been placed in service during the last 10 years to be eligible for an acquisition tax credit.  The total purchase price should be the same as shown for acquisition costs on the Uses of Funds worksheet.</t>
    </r>
  </si>
  <si>
    <r>
      <t>Substantial Rehabilitation Determination:</t>
    </r>
    <r>
      <rPr>
        <sz val="10"/>
        <color rgb="FF000000"/>
        <rFont val="Times New Roman"/>
        <family val="1"/>
      </rPr>
      <t xml:space="preserve">  To be eligible for a rehabilitation tax credit, the total costs associated with the rehabilitation must exceed the greater of $6,000 per unit or 20% of the project’s adjusted basis, although the Department requires a minimum of $15,000 per unit in total hard costs. Check the box that applies to the project.</t>
    </r>
  </si>
  <si>
    <r>
      <t>Rent Floor Election:</t>
    </r>
    <r>
      <rPr>
        <sz val="10"/>
        <color rgb="FF000000"/>
        <rFont val="Times New Roman"/>
        <family val="1"/>
      </rPr>
      <t xml:space="preserve">  Sponsors may elect to establish the rent floor for the project as of the date of allocation or the date the project is placed in service.  Make the election by marking one box only.</t>
    </r>
  </si>
  <si>
    <r>
      <t>Syndication Information:</t>
    </r>
    <r>
      <rPr>
        <sz val="10"/>
        <color rgb="FF000000"/>
        <rFont val="Times New Roman"/>
        <family val="1"/>
      </rPr>
      <t xml:space="preserve">  If the project will be syndicated, show the name of the syndication firm, contact person and telephone number, whether the offering is public or private, the type of investors, and the percentage, amount and the dates that funds will be paid into the partnership.</t>
    </r>
  </si>
  <si>
    <r>
      <t>Estimated Low-Income Housing Tax Credit Syndication Proceeds:</t>
    </r>
    <r>
      <rPr>
        <sz val="10"/>
        <color rgb="FF000000"/>
        <rFont val="Times New Roman"/>
        <family val="1"/>
      </rPr>
      <t xml:space="preserve">  Estimate the syndication proceeds that can be generated from any historic tax credit and the Low-Income Housing Tax Credit. Combine the Low-Income Housing Tax Credits generated by the project’s eligible basis and multiply the total by 10 years to determine the total tax credit received over the period.  Multiply this by the raise ratio from the syndication proposal to determine the gross proceeds generated by the Low-Income Housing Tax Credit.  In the absence of a commitment from a syndication firm, the Department will apply a syndicator’s raise rate based on its understanding of current market conditions.  Contact the Department for the current estimated rate.  Add to this the gross proceeds as the result of any historic tax credit for the total equity from syndication proceeds.</t>
    </r>
  </si>
  <si>
    <r>
      <t>Maximum Low-Income Housing Tax Credit Based on Proceeds Needed:</t>
    </r>
    <r>
      <rPr>
        <sz val="10"/>
        <color rgb="FF000000"/>
        <rFont val="Times New Roman"/>
        <family val="1"/>
      </rPr>
      <t xml:space="preserve">  This calculates the maximum amount of Low-Income </t>
    </r>
  </si>
  <si>
    <t>Housing Tax Credit needed for the project.  The proceeds needed are the lesser of the total Equity from Syndication Proceeds or the Financing Gap.  Subtract the gross proceeds of any historic tax credit from the total proceeds needed to determine the proceeds needed from Low-Income Housing Tax Credits.  Divide this by the raise ratio from the syndication proposal to figure the total tax credit received over the tax credit period.  Divide this by the 10-year period to determine the maximum Low-Income Housing Tax Credit requested.</t>
  </si>
  <si>
    <r>
      <t>Sources of Federal Financing:</t>
    </r>
    <r>
      <rPr>
        <sz val="10"/>
        <color rgb="FF000000"/>
        <rFont val="Times New Roman"/>
        <family val="1"/>
      </rPr>
      <t xml:space="preserve">  Sponsors must disclose the amount of all direct and indirect federal funds that are financing qualified project costs.  Show the federal funds applicable to the project.  If a source of funds is not included, show the amount under other and provide a brief description.</t>
    </r>
  </si>
  <si>
    <r>
      <t xml:space="preserve">Applicable Fraction: </t>
    </r>
    <r>
      <rPr>
        <sz val="10"/>
        <color rgb="FF000000"/>
        <rFont val="Times New Roman"/>
        <family val="1"/>
      </rPr>
      <t>The applicable fraction is the portion of the project that eligible low-income households will occupy.  The lesser of the percentage of low-income units to total units or low-income square footage to total square footage determines the applicable fraction.</t>
    </r>
  </si>
  <si>
    <r>
      <t>Historic Tax Credit:</t>
    </r>
    <r>
      <rPr>
        <sz val="10"/>
        <color rgb="FF000000"/>
        <rFont val="Times New Roman"/>
        <family val="1"/>
      </rPr>
      <t xml:space="preserve">  Calculate the gross proceeds from any historic tax credit by multiplying the amount of the historic tax credit by the raise ratio from the syndication proposal.</t>
    </r>
  </si>
  <si>
    <r>
      <t>PROJECT SUMMARY INFORMATION</t>
    </r>
    <r>
      <rPr>
        <sz val="10"/>
        <color rgb="FF000000"/>
        <rFont val="Times New Roman"/>
        <family val="1"/>
      </rPr>
      <t xml:space="preserve"> </t>
    </r>
  </si>
  <si>
    <r>
      <t>General Information:</t>
    </r>
    <r>
      <rPr>
        <sz val="10"/>
        <color rgb="FF000000"/>
        <rFont val="Times New Roman"/>
        <family val="1"/>
      </rPr>
      <t xml:space="preserve">  Provide the project information, funding applied for, and occupancy restrictions of the project.</t>
    </r>
  </si>
  <si>
    <r>
      <t>Project Income:</t>
    </r>
    <r>
      <rPr>
        <sz val="10"/>
        <color rgb="FF000000"/>
        <rFont val="Times New Roman"/>
        <family val="1"/>
      </rPr>
      <t xml:space="preserve">  Indicate total units for the low-income units, market rate units and nonresidential sources from the Project Income worksheet.  The Potential Gross Income will automatically populate based on the information entered in the Project Income worksheet.  Fill in the number of years until sustaining occupancy; the years until sustaining occupancy are the number of years between the application submission date and the estimated date of sustaining occupancy shown in the anticipated development schedule. For the annual trending, fill in the estimated annual increase in rents.  The trend can be based upon experience with similar projects or determined in the market study.  The trended income (at the time of sustaining occupancy) will be calculated by multiplying the annual income by the sum of the years until sustaining occupancy and annual trending rate and adding this result to the annual income. The vacancy allowance is the sum of the trended income multiplied by the vacancy rate for each unit type.  These figures will automatically populate the 20-Year Operating Pro Forma in the next worksheet.</t>
    </r>
  </si>
  <si>
    <r>
      <t>Project Expenses and Cash Flow:</t>
    </r>
    <r>
      <rPr>
        <sz val="10"/>
        <color rgb="FF000000"/>
        <rFont val="Times New Roman"/>
        <family val="1"/>
      </rPr>
      <t xml:space="preserve">  The annual expense for each project expense category will automatically populate based on the information entered in the Project Expenses worksheet.  For administrative, utility, operating maintenance, taxes and insurance, and reserve for replacement, indicate the number of years until sustaining occupancy and the annual trending rate.  The management fee is not trended but is always a percentage of effective gross income.  The other expenses will be trended by multiplying the annual expense by the sum of the years until sustaining occupancy and annual trending rate and adding this result to the annual expenses.</t>
    </r>
  </si>
  <si>
    <r>
      <t>Sources and Uses of Funds:</t>
    </r>
    <r>
      <rPr>
        <sz val="10"/>
        <color rgb="FF000000"/>
        <rFont val="Times New Roman"/>
        <family val="1"/>
      </rPr>
      <t xml:space="preserve">  The summary information will be drawn from information you completed on the Sources of Funds and Uses of Funds worksheets.</t>
    </r>
  </si>
  <si>
    <r>
      <t xml:space="preserve">Project Description:  </t>
    </r>
    <r>
      <rPr>
        <sz val="10"/>
        <color rgb="FF000000"/>
        <rFont val="Times New Roman"/>
        <family val="1"/>
      </rPr>
      <t>Enter a narrative description that highlights the unique or innovative characteristics of the project.</t>
    </r>
  </si>
  <si>
    <t>20-YEAR OPERATING PRO FORMA</t>
  </si>
  <si>
    <r>
      <t>Income:</t>
    </r>
    <r>
      <rPr>
        <sz val="10"/>
        <color rgb="FF000000"/>
        <rFont val="Times New Roman"/>
        <family val="1"/>
      </rPr>
      <t xml:space="preserve">  The trended income will automatically populate based on the information entered in the Project Summary Worksheet.  Each year after that, the annual income for the low income, market rate and nonresidential units should be trended forward by the rate shown in the Project Summary Information worksheet.  Income is trended annually by multiplying the previous year’s income by the trending rate and adding it to the previous year’s annual income.  The vacancy allowance is the sum of the vacancy rate times the gross income for each type of income.</t>
    </r>
  </si>
  <si>
    <r>
      <t>Expenses:</t>
    </r>
    <r>
      <rPr>
        <sz val="10"/>
        <color rgb="FF000000"/>
        <rFont val="Times New Roman"/>
        <family val="1"/>
      </rPr>
      <t xml:space="preserve">  The trended expenses will automatically populate based on the information entered in the Project Summary Worksheet. The management fee is not to be trended.  Other expenses are trended annually by multiplying the previous year’s expenses by the trending rate and adding it to the previous year’s expenses.   The trended net operating income is calculated by subtracting the trended expenses from the trended effective gross income.</t>
    </r>
  </si>
  <si>
    <r>
      <t>Debt Service Financing:</t>
    </r>
    <r>
      <rPr>
        <sz val="10"/>
        <color rgb="FF000000"/>
        <rFont val="Times New Roman"/>
        <family val="1"/>
      </rPr>
      <t xml:space="preserve">  Annual debt service payments are entered for each year from the Debt Service Financing table in the Project Summary Information section. The debt coverage ratio is calculated by dividing the net operating income by the total debt service payments.</t>
    </r>
  </si>
  <si>
    <r>
      <t>Cash Flow Financing:</t>
    </r>
    <r>
      <rPr>
        <sz val="10"/>
        <color rgb="FF000000"/>
        <rFont val="Times New Roman"/>
        <family val="1"/>
      </rPr>
      <t xml:space="preserve">  Annual cash flow payments are calculated for each year by multiplying the cash flow by the Percentage of Cash Flow for Payment shown in the cash flow financing table in the Project Summary Information worksheet.  The remaining cash flow is calculated by deducting debt service and cash flow payments from the trended net operating income. The debt coverage ratio is calculated by dividing the net operating income by the sum of the total debt service payments and the total cash flow debt payments.</t>
    </r>
  </si>
  <si>
    <r>
      <t>Liquid Assets as Percentage of Total Development Costs</t>
    </r>
    <r>
      <rPr>
        <sz val="10"/>
        <rFont val="Times New Roman"/>
        <family val="1"/>
      </rPr>
      <t> </t>
    </r>
  </si>
  <si>
    <r>
      <rPr>
        <b/>
        <sz val="10"/>
        <rFont val="Times New Roman"/>
        <family val="1"/>
      </rPr>
      <t>Related Party Transaction</t>
    </r>
    <r>
      <rPr>
        <sz val="10"/>
        <rFont val="Times New Roman"/>
        <family val="1"/>
      </rPr>
      <t xml:space="preserve"> </t>
    </r>
    <r>
      <rPr>
        <i/>
        <sz val="10"/>
        <rFont val="Times New Roman"/>
        <family val="1"/>
      </rPr>
      <t>(mark the appropriate box)</t>
    </r>
  </si>
  <si>
    <t>Long Term Use Restrictions and Homeownership Opportunities (See Guide, Section 3.2.3)</t>
  </si>
  <si>
    <r>
      <t xml:space="preserve">30     CDA </t>
    </r>
    <r>
      <rPr>
        <sz val="10"/>
        <rFont val="Times New Roman"/>
        <family val="1"/>
      </rPr>
      <t>RHW/RHP Commitment Fee</t>
    </r>
  </si>
  <si>
    <r>
      <t xml:space="preserve">53    </t>
    </r>
    <r>
      <rPr>
        <b/>
        <sz val="10"/>
        <rFont val="Times New Roman"/>
        <family val="1"/>
      </rPr>
      <t xml:space="preserve"> Total Developer's Fee</t>
    </r>
  </si>
  <si>
    <t xml:space="preserve">   Circulation (hallways, stairways etc.)</t>
  </si>
  <si>
    <t xml:space="preserve">   Recreation</t>
  </si>
  <si>
    <t>Score:</t>
  </si>
  <si>
    <t>TOTAL SCORE=</t>
  </si>
  <si>
    <t>Total Income Restricted Units</t>
  </si>
  <si>
    <t>OPERATING SUBSIDIES (Sec. 4.5.2 of the Guide)</t>
  </si>
  <si>
    <t>23     Total Fees</t>
  </si>
  <si>
    <t>41     Total Financing Fees and Charges</t>
  </si>
  <si>
    <r>
      <t xml:space="preserve">Total Development Costs </t>
    </r>
    <r>
      <rPr>
        <i/>
        <sz val="10"/>
        <rFont val="Times New Roman"/>
        <family val="1"/>
      </rPr>
      <t>(from line 50 above)</t>
    </r>
  </si>
  <si>
    <r>
      <t xml:space="preserve">Less Acquisition Costs </t>
    </r>
    <r>
      <rPr>
        <i/>
        <sz val="10"/>
        <rFont val="Times New Roman"/>
        <family val="1"/>
      </rPr>
      <t>(from line 49 above)</t>
    </r>
  </si>
  <si>
    <r>
      <t>Less Financing (Soft Cost) Contingency (</t>
    </r>
    <r>
      <rPr>
        <i/>
        <sz val="10"/>
        <rFont val="Times New Roman"/>
        <family val="1"/>
      </rPr>
      <t>from line 29 above</t>
    </r>
    <r>
      <rPr>
        <sz val="10"/>
        <rFont val="Times New Roman"/>
        <family val="1"/>
      </rPr>
      <t>)</t>
    </r>
  </si>
  <si>
    <t xml:space="preserve"> (Effective Gross Income x Annual Rate of</t>
  </si>
  <si>
    <t>Persons recovering from Substance Abuse Disorder</t>
  </si>
  <si>
    <t>Survivors of Crimes, Including Domestic and/or Intimate Abuse, Sexual Assault, and Sex Trafficking</t>
  </si>
  <si>
    <t>Annual Tax Credit Compliance Monitoring Fee ($35.00 per tax credit unit)</t>
  </si>
  <si>
    <t>Income Averaging Set-Aside</t>
  </si>
  <si>
    <r>
      <t>Minimum Set-aside Election:</t>
    </r>
    <r>
      <rPr>
        <sz val="10"/>
        <color rgb="FF000000"/>
        <rFont val="Times New Roman"/>
        <family val="1"/>
      </rPr>
      <t xml:space="preserve">  The sponsor must elect one of the three minimum set-aside elections under the tax credit program.  At least 20% of the units must be occupied by households with income below 50% of the area median, at least 40% of the units must be occupied by households with income below 60% of the area median, or at least 40% of the housing units in the project must be occupied by households with incomes at or below 60% of the area median income so long as the averge gross income for the restricted units in the project does not exceed 60% of the area median income.  The overall occupancy restrictions for the project shown on the General Information sheet will be used to calculate the tax credit basis.  Make the election by marking one box only.</t>
    </r>
  </si>
  <si>
    <t>Date:</t>
  </si>
  <si>
    <t>Per Unit Operating Expenses less Reserve for Replacement</t>
  </si>
  <si>
    <r>
      <t>Proceeds Needed</t>
    </r>
    <r>
      <rPr>
        <i/>
        <sz val="10"/>
        <rFont val="Times New Roman"/>
        <family val="1"/>
      </rPr>
      <t xml:space="preserve"> </t>
    </r>
    <r>
      <rPr>
        <b/>
        <i/>
        <sz val="10"/>
        <rFont val="Times New Roman"/>
        <family val="1"/>
      </rPr>
      <t>(enter lesser of Total Equity from Syndication Proceeds or Financing Gap)</t>
    </r>
  </si>
  <si>
    <t xml:space="preserve">CENSUS TRACT/DDA # </t>
  </si>
  <si>
    <r>
      <t xml:space="preserve">Adjustment for Federal QCT/DDA  or State Basis Boost </t>
    </r>
    <r>
      <rPr>
        <i/>
        <sz val="10"/>
        <rFont val="Times New Roman"/>
        <family val="1"/>
      </rPr>
      <t>(130% maximum)</t>
    </r>
  </si>
  <si>
    <r>
      <t>Date 10% of project costs incurred</t>
    </r>
    <r>
      <rPr>
        <i/>
        <sz val="10"/>
        <rFont val="Times New Roman"/>
        <family val="1"/>
      </rPr>
      <t xml:space="preserve"> (No later than 12 months from carryover allocation.)</t>
    </r>
  </si>
  <si>
    <t>Units to be occupied by households with income 20% or less of the area median</t>
  </si>
  <si>
    <t>Units to be occupied by households with income 21-30% of the area median</t>
  </si>
  <si>
    <r>
      <t>Units</t>
    </r>
    <r>
      <rPr>
        <i/>
        <sz val="10"/>
        <rFont val="Times New Roman"/>
        <family val="1"/>
      </rPr>
      <t xml:space="preserve"> (show number of units)</t>
    </r>
  </si>
  <si>
    <t>UFAS 1 BR</t>
  </si>
  <si>
    <t>UFAS 2 BR</t>
  </si>
  <si>
    <t>UFAS 3 BR</t>
  </si>
  <si>
    <t>UFAS 4+ BR</t>
  </si>
  <si>
    <t>% AMI</t>
  </si>
  <si>
    <r>
      <t>UFAS Units</t>
    </r>
    <r>
      <rPr>
        <i/>
        <sz val="10"/>
        <rFont val="Times New Roman"/>
        <family val="1"/>
      </rPr>
      <t xml:space="preserve"> (show number of units and AMI)</t>
    </r>
  </si>
  <si>
    <t>Housing for targeted populations at or below 30% AMI (See Guide, Section 4.4.2)</t>
  </si>
  <si>
    <t>Housing for families at or below 60% AMI (See Guide, Section 4.4.3)</t>
  </si>
  <si>
    <r>
      <t xml:space="preserve">Target Population(s) </t>
    </r>
    <r>
      <rPr>
        <sz val="9"/>
        <rFont val="Times New Roman"/>
        <family val="1"/>
      </rPr>
      <t>(choose</t>
    </r>
    <r>
      <rPr>
        <sz val="10"/>
        <rFont val="Times New Roman"/>
        <family val="1"/>
      </rPr>
      <t>):</t>
    </r>
  </si>
  <si>
    <t>Units to be occupied by households with income at 61-70% of the area median</t>
  </si>
  <si>
    <t>Units to be occupied by households with income at 71-80% of the area median</t>
  </si>
  <si>
    <t>Units 20% or less of AMI</t>
  </si>
  <si>
    <t>Units at 21-30% of AMI</t>
  </si>
  <si>
    <t>Units at 61-70% of AMI</t>
  </si>
  <si>
    <t>Units at 71-80% of AMI</t>
  </si>
  <si>
    <t>Note: units restricted at 20% exclude PBV, PBRA contracts, and federal rental assistance programs that serve households at or below 30% AMI</t>
  </si>
  <si>
    <t>Is the project located in an  Entitlement Jurisdiction?</t>
  </si>
  <si>
    <t xml:space="preserve">1.  Relevant Project Scoring Characteristics </t>
  </si>
  <si>
    <t>Total DHCD Non-LIHTC Subsidy Funds</t>
  </si>
  <si>
    <t>2.  Tax Credit Subsidy</t>
  </si>
  <si>
    <t>Combined Low Income Housing Tax Credit Eligible (Tax Credit Tab  cell I86)</t>
  </si>
  <si>
    <t>Basis Boost (If any)</t>
  </si>
  <si>
    <t>Tax Credit less Basis Boost (if any)</t>
  </si>
  <si>
    <t>Imputed Equity</t>
  </si>
  <si>
    <t>Final Adjusted LIHTC Subsidy</t>
  </si>
  <si>
    <t>3.  Total DHCD Non-LIHTC Capital Subsidy</t>
  </si>
  <si>
    <t xml:space="preserve">Total of CDA Resources: RHF, RHW, PRHP, HOME, &amp; NHT </t>
  </si>
  <si>
    <t>Total of other DHCD Resources: CDBG, Community Legacy, Strategic Demolition, etc.)</t>
  </si>
  <si>
    <t xml:space="preserve">4.  Total DHCD Resources </t>
  </si>
  <si>
    <t>Total of Attributed DHCD Resources</t>
  </si>
  <si>
    <t>5.  Adjusted Costs (Proportion of project costs attributable to affordable units.)</t>
  </si>
  <si>
    <t>Total Uses</t>
  </si>
  <si>
    <t>Adjusted Total Uses</t>
  </si>
  <si>
    <t>Percentage of Total Uses Leveraged</t>
  </si>
  <si>
    <t>Non-Rural</t>
  </si>
  <si>
    <t>Rural</t>
  </si>
  <si>
    <t>Land</t>
  </si>
  <si>
    <t>CDA Subordinate Debt</t>
  </si>
  <si>
    <t xml:space="preserve">Other Gov't Lender: </t>
  </si>
  <si>
    <t>1st Mortgage</t>
  </si>
  <si>
    <t>Rate</t>
  </si>
  <si>
    <t>MIP Payment</t>
  </si>
  <si>
    <t>Total Payment</t>
  </si>
  <si>
    <t>MIP  ( If Applicable )</t>
  </si>
  <si>
    <t>Assumed DHCD Debt?</t>
  </si>
  <si>
    <t>Subordinate Financing</t>
  </si>
  <si>
    <t>T-E Bond Required for 50% Test</t>
  </si>
  <si>
    <t>Section Total:</t>
  </si>
  <si>
    <t>GRAND TOTAL:</t>
  </si>
  <si>
    <t>4.1  Capacity of Development Team</t>
  </si>
  <si>
    <t>Applicant Self-Scoring</t>
  </si>
  <si>
    <t>Scoring Summary Table</t>
  </si>
  <si>
    <t>4.2 Community Context</t>
  </si>
  <si>
    <t>4.4 Public Purpose</t>
  </si>
  <si>
    <t>4.5 Leveraging and Cost-Effectiveness</t>
  </si>
  <si>
    <t>4.3 Transit Oriented Development (TOD)</t>
  </si>
  <si>
    <t>4.6 Development Quality</t>
  </si>
  <si>
    <r>
      <rPr>
        <b/>
        <sz val="10"/>
        <color theme="1"/>
        <rFont val="Calibri"/>
        <family val="2"/>
        <scheme val="minor"/>
      </rPr>
      <t>DHCD USE ONLY</t>
    </r>
    <r>
      <rPr>
        <sz val="10"/>
        <color theme="1"/>
        <rFont val="Calibri"/>
        <family val="2"/>
        <scheme val="minor"/>
      </rPr>
      <t xml:space="preserve"> (Team Score)</t>
    </r>
  </si>
  <si>
    <t xml:space="preserve">200 Total Points </t>
  </si>
  <si>
    <t>Maximum        Possible Points</t>
  </si>
  <si>
    <t>4.1.1  Development Team Experience</t>
  </si>
  <si>
    <t>4.1.2  Deductions from Team experience score (Negative 10 Pts)</t>
  </si>
  <si>
    <t>4.1.3  Developer Financial Capacity</t>
  </si>
  <si>
    <t>4.1.4  Nonprofits (NPs), Public Housing Authorities (PHAs) and Minority/Disadvantage Business Enterprises (MBE/DBEs)</t>
  </si>
  <si>
    <t>4.2.1  Community Impact Projects</t>
  </si>
  <si>
    <t>4.2.2  Communities of Opportunity</t>
  </si>
  <si>
    <t>4.2.3  Defined Planning Areas and Opportunity Zones</t>
  </si>
  <si>
    <t>4.4.1  Income Targeting</t>
  </si>
  <si>
    <t>4.2.2  Targeted Populations: Non-elderly PWD or Special Needs</t>
  </si>
  <si>
    <t>4.2.3  Family Housing</t>
  </si>
  <si>
    <t>4.4.4  Tenant Services</t>
  </si>
  <si>
    <t>4.4.5  Policy Incentives</t>
  </si>
  <si>
    <t>4.5.1  Direct Leveraging</t>
  </si>
  <si>
    <t>4.5.2  Operating Subsidies</t>
  </si>
  <si>
    <t>4.5.3  Construction or Rehabilitation Cost Incentives (Negative 8 pts)</t>
  </si>
  <si>
    <t>4.6.1  Green Features</t>
  </si>
  <si>
    <t>4.6.2  Energy Efficiency</t>
  </si>
  <si>
    <t>4.6.3  Site and Building Design</t>
  </si>
  <si>
    <r>
      <rPr>
        <b/>
        <sz val="10"/>
        <color theme="1"/>
        <rFont val="Calibri"/>
        <family val="2"/>
        <scheme val="minor"/>
      </rPr>
      <t>*</t>
    </r>
    <r>
      <rPr>
        <sz val="10"/>
        <color theme="1"/>
        <rFont val="Calibri"/>
        <family val="2"/>
        <scheme val="minor"/>
      </rPr>
      <t xml:space="preserve">  Project cannot receive points under more than one of the following categories:   Community Impact, Communities of Opportunity, or Defined Planning Areas.</t>
    </r>
  </si>
  <si>
    <t>16*</t>
  </si>
  <si>
    <t>Applicant                Self-Score</t>
  </si>
  <si>
    <t>months</t>
  </si>
  <si>
    <t>Construction Loan Period</t>
  </si>
  <si>
    <r>
      <t>Date construction or rehabilitation begins</t>
    </r>
    <r>
      <rPr>
        <i/>
        <sz val="10"/>
        <rFont val="Times New Roman"/>
        <family val="1"/>
      </rPr>
      <t xml:space="preserve"> </t>
    </r>
  </si>
  <si>
    <t>Per unit</t>
  </si>
  <si>
    <t>The total construction period will be</t>
  </si>
  <si>
    <t xml:space="preserve">HOME </t>
  </si>
  <si>
    <t xml:space="preserve">Rental Housing Program Funds </t>
  </si>
  <si>
    <t>Percent of Cash Flow</t>
  </si>
  <si>
    <t>(max: 1.5% of the CDA loan amount)</t>
  </si>
  <si>
    <r>
      <t>51     Fee on Non-Acquisition Costs</t>
    </r>
    <r>
      <rPr>
        <i/>
        <sz val="10"/>
        <rFont val="Times New Roman"/>
        <family val="1"/>
      </rPr>
      <t xml:space="preserve"> (calculated below)</t>
    </r>
  </si>
  <si>
    <r>
      <t>52     Fee on Acquisition Costs</t>
    </r>
    <r>
      <rPr>
        <i/>
        <sz val="10"/>
        <rFont val="Times New Roman"/>
        <family val="1"/>
      </rPr>
      <t xml:space="preserve"> (calculated below)</t>
    </r>
  </si>
  <si>
    <r>
      <rPr>
        <i/>
        <vertAlign val="superscript"/>
        <sz val="12"/>
        <rFont val="Times New Roman"/>
        <family val="1"/>
      </rPr>
      <t>*</t>
    </r>
    <r>
      <rPr>
        <i/>
        <sz val="10"/>
        <rFont val="Times New Roman"/>
        <family val="1"/>
      </rPr>
      <t>To be increased by CPI beginning 2009</t>
    </r>
  </si>
  <si>
    <r>
      <t>Costs are at least $6000</t>
    </r>
    <r>
      <rPr>
        <vertAlign val="superscript"/>
        <sz val="12"/>
        <rFont val="Times New Roman"/>
        <family val="1"/>
      </rPr>
      <t>*</t>
    </r>
    <r>
      <rPr>
        <sz val="10"/>
        <rFont val="Times New Roman"/>
        <family val="1"/>
      </rPr>
      <t xml:space="preserve"> per unit:</t>
    </r>
  </si>
  <si>
    <t>Amortization</t>
  </si>
  <si>
    <t>Enter % of CF</t>
  </si>
  <si>
    <r>
      <t>Project Expenses:</t>
    </r>
    <r>
      <rPr>
        <sz val="10"/>
        <color rgb="FF000000"/>
        <rFont val="Times New Roman"/>
        <family val="1"/>
      </rPr>
      <t xml:space="preserve">  Fill in the annual estimated expenses for each type listed that is applicable to the project.  A management fee is calculated by multiplying the Effective Gross Income by an annual percentage rate.  Utility expenses include only those items paid by the owner and should not include tenant paid utilities.  If the local government is providing a Payment in Lieu of Taxes (PILOT) agreement, show the total estimated value of the PILOT, the number of years it will be provided, and the annual payment amount under the agreement.</t>
    </r>
  </si>
  <si>
    <r>
      <t>Cash Flow Financing and Grants:</t>
    </r>
    <r>
      <rPr>
        <sz val="10"/>
        <color rgb="FF000000"/>
        <rFont val="Times New Roman"/>
        <family val="1"/>
      </rPr>
      <t xml:space="preserve">  For all loans that will be repaid from cash flow, show the type of funds, the name of the lender, </t>
    </r>
    <r>
      <rPr>
        <sz val="10"/>
        <color rgb="FF0000FF"/>
        <rFont val="Times New Roman"/>
        <family val="1"/>
      </rPr>
      <t>and the percentage of cash flow that will be applied to payments due on the loan</t>
    </r>
    <r>
      <rPr>
        <sz val="10"/>
        <color rgb="FF000000"/>
        <rFont val="Times New Roman"/>
        <family val="1"/>
      </rPr>
      <t>, the anticipated annual payment, the interest rate, the loan term, and the loan amount. Calculate the maximum loan amount from Rental Housing Funds on the table that follows. Generally, the Rental Housing Fund loan may not exceed $2.0 million and the Rental Housing Works loan may not exceed $2.5 million. Generally, Rental Housing Fund and Rental Housing Works loans are expected to be serviced from 75% of available cash flow, see section 4.7.2 of Guide for more information. For grants, show the type of funds, the name of the grantor, the term of the grant (if applicable), and the amount of the grant.</t>
    </r>
  </si>
  <si>
    <r>
      <t>Maximum Rental Housing Funds and Rental Housing Works Loan Amount:</t>
    </r>
    <r>
      <rPr>
        <sz val="10"/>
        <color rgb="FF000000"/>
        <rFont val="Times New Roman"/>
        <family val="1"/>
      </rPr>
      <t xml:space="preserve">  The maximum Departmental loan amount is calculated on the cost of the project and the amount of gap financing needed.  Subtract the total debt service maximum mortgage amount, HOME financing from nonDepartmental sources, the amount of any other cash flow loan, historic tax credit syndication proceeds</t>
    </r>
    <r>
      <rPr>
        <sz val="10"/>
        <color rgb="FF0000FF"/>
        <rFont val="Times New Roman"/>
        <family val="1"/>
      </rPr>
      <t>, interim income, Developer Equity, other equity sources,</t>
    </r>
    <r>
      <rPr>
        <sz val="10"/>
        <color rgb="FF000000"/>
        <rFont val="Times New Roman"/>
        <family val="1"/>
      </rPr>
      <t xml:space="preserve"> and Low-Income Housing Tax Credit proceeds from the project’s total development costs.   </t>
    </r>
  </si>
  <si>
    <r>
      <rPr>
        <b/>
        <sz val="10"/>
        <rFont val="Times New Roman"/>
        <family val="1"/>
      </rPr>
      <t>Financing Fees and Charges:</t>
    </r>
    <r>
      <rPr>
        <sz val="10"/>
        <rFont val="Times New Roman"/>
        <family val="1"/>
      </rPr>
      <t xml:space="preserve">  Construction interest is calculated on the funds disbursed during the construction loan period based on a projected monthly draw schedule. Mortgage Insurance Premium is the premium charged for mortgage insurance during the construction loan period only. Title and recording costs are those estimated by the title attorney. A financing (soft cost) contingency may not exceed 1.5% of the CDA loan amount to cover unanticipated interest and financing costs. Fees due to CDA are detailed in the DHCD Multifamily Program Fees document. The document can be viewed at  </t>
    </r>
  </si>
  <si>
    <t>https://dhcd.maryland.gov/HousingDevelopment/Pages/Fees.aspx</t>
  </si>
  <si>
    <t>Complete this section only if you are applying for a Low-Income Housing Tax Credit from the Department.  If you have any questions concerning this section or the Low Income Housing Tax Credit, please consult your accountant or attorney for more information before submitting an application for funding.</t>
  </si>
  <si>
    <r>
      <t>Maximum Low-Income Housing Tax Credit Based on Eligible Costs:</t>
    </r>
    <r>
      <rPr>
        <sz val="10"/>
        <color rgb="FF000000"/>
        <rFont val="Times New Roman"/>
        <family val="1"/>
      </rPr>
      <t xml:space="preserve">  This is the amount of tax credit the project is eligible for based on its qualified basis.  The actual amount of tax credit the project receives may be less than the amount for which it is eligible and will be limited to the amount needed for financial feasibility.  Calculate the adjusted project costs by subtracting from the Total Uses of Funds any federal grants financing qualifying costs, other non-qualifying financing, the value of any commercial space in the project, costs associated with any non-qualifying units of higher quality, and any historic tax credit.  The new construction or rehabilitation basis may be increased up to 130% if the project is in a Federally-designated Qualified Census Tract (QCT) or Difficult Development Area (DDA) as published by the U.S. Department of Housing and Urban Development and has a Concerted Revitalization Plan.</t>
    </r>
  </si>
  <si>
    <r>
      <t xml:space="preserve">Cash Flow Financing:  </t>
    </r>
    <r>
      <rPr>
        <sz val="10"/>
        <color rgb="FF0000FF"/>
        <rFont val="Times New Roman"/>
        <family val="1"/>
      </rPr>
      <t>Enter annual cash flow amount (or percent of cash flow distribution) based on the Standard Surplus Cash Repayment Terms (refer to the Multifamily Rental Financing Program Guide 3.7.2) or the Contingent Interest Surplus Cash Repayment Terms (refer to the Multifamily Rental Financing Program Guide 3.7.3)</t>
    </r>
  </si>
  <si>
    <t>Surplus Cash Model</t>
  </si>
  <si>
    <r>
      <t xml:space="preserve">Type of Credit Enhancement:  </t>
    </r>
    <r>
      <rPr>
        <sz val="10"/>
        <color rgb="FF0000FF"/>
        <rFont val="Times New Roman"/>
        <family val="1"/>
      </rPr>
      <t>Indicate type of bond execution.  Choose among FHA 221(d)(4); Risk Sharing, (FHA-CDA Risk Sharing); FTEL (Freddie Mac Tax Exempt Loan); MTEB (FNMA MBS Collateral for Tax Exempt Bonds)</t>
    </r>
  </si>
  <si>
    <t>Debt Coverage Requirement</t>
  </si>
  <si>
    <t>20-YEAR OPERATING  PRO FORMA:</t>
  </si>
  <si>
    <r>
      <t xml:space="preserve"> o</t>
    </r>
    <r>
      <rPr>
        <sz val="10"/>
        <rFont val="Times New Roman"/>
        <family val="1"/>
      </rPr>
      <t xml:space="preserve">Yes      </t>
    </r>
    <r>
      <rPr>
        <sz val="10"/>
        <rFont val="Wingdings"/>
        <charset val="2"/>
      </rPr>
      <t>o</t>
    </r>
    <r>
      <rPr>
        <sz val="10"/>
        <rFont val="Times New Roman"/>
        <family val="1"/>
      </rPr>
      <t>No</t>
    </r>
  </si>
  <si>
    <t>Enter: (MM//DD/YYYY) where indicated</t>
  </si>
  <si>
    <t>Cottage, single-family, or semi-detached</t>
  </si>
  <si>
    <t>Equity Provider</t>
  </si>
  <si>
    <r>
      <t>Does any development team member* acting in the roles of sponsor, developer, guarantor or owner have any chronic past due accounts, substantial liens</t>
    </r>
    <r>
      <rPr>
        <sz val="10"/>
        <rFont val="Times New Roman"/>
        <family val="1"/>
      </rPr>
      <t xml:space="preserve"> or judgments, three or more instances of unpaid taxes (even if cured prior to the application date), foreclosures or bankruptcies, or deeds in lieu of foreclosure within the past five years? If yes, explain.</t>
    </r>
  </si>
  <si>
    <t>Income       Per Unit</t>
  </si>
  <si>
    <t xml:space="preserve">1. Determine the number of income-restricted bedrooms serving each percentage of the AMI by multiplying the number of units of a given size by the number of bedrooms per unit. </t>
  </si>
  <si>
    <t xml:space="preserve">2. Multiply each income-restricted bedroom by the maximum income target and add the sum of those totals together. </t>
  </si>
  <si>
    <t xml:space="preserve">3. Divide the result by the total number of income restricted bedrooms and round to the nearest one hundredth of a percentage point to determine the weighted average. </t>
  </si>
  <si>
    <r>
      <t>Construction or Rehabilitation Costs:</t>
    </r>
    <r>
      <rPr>
        <sz val="10"/>
        <color rgb="FF000000"/>
        <rFont val="Times New Roman"/>
        <family val="1"/>
      </rPr>
      <t xml:space="preserve">  Net construction costs (shown in the Department’s Form 212 – Summary Cost Estimate and Form 215 – Detail Cost Estimate) are construction costs that do not include a builder’s general requirements, builder’s profit, general overhead, bond premium, construction contingency or other fees.  Also indicate the builder’s general requirements, builder’s profit and overhead, as a percentage of net construction costs.  Off-site improvements should not be included as a part of the construction cost; include any off-site improvements under acquisition costs.  For limits on builder’s general requirements, builder’s profit and general overhead refer to the Multifamily Rental Financing Program Guide. Bond premiums include the actual premium paid for performance and payment bonds or the actual cost paid to a lending institution for letters of credit to assure construction completion.  A construction contingency of 5% to 10% of the total construction contract is required to fund unforeseen construction work items.  </t>
    </r>
    <r>
      <rPr>
        <b/>
        <strike/>
        <sz val="10"/>
        <color rgb="FFC00000"/>
        <rFont val="Times New Roman"/>
        <family val="1"/>
      </rPr>
      <t/>
    </r>
  </si>
  <si>
    <r>
      <t xml:space="preserve">In addition, any family project located in a Community of Opportunity may also receive up to 130% basis boost. The applicable fraction is the portion of the project that eligible low-income households will occupy. Multiply the eligible basis by the applicable fraction to find the qualified basis.  The applicable percentages are the percentages calculated monthly by the Internal Revenue service based on the present values of the total credits for federally subsidized, acquisition and non-federally subsidized properties. For the applicable percentage on new construction or rehabilitation, enter 4%, if the qualified basis is financed with taxexempt bonds or other federal subsidy, otherwise, enter 9%.  For the applicable percentage on acquisition costs, enter 4%.  </t>
    </r>
    <r>
      <rPr>
        <sz val="10"/>
        <color rgb="FF000000"/>
        <rFont val="Times New Roman"/>
        <family val="1"/>
      </rPr>
      <t>The Low-Income Housing Tax Credit eligible basis is the qualified basis multiplied by the applicable percentage.</t>
    </r>
  </si>
  <si>
    <r>
      <t>Applicable Percentage:</t>
    </r>
    <r>
      <rPr>
        <sz val="10"/>
        <color rgb="FF000000"/>
        <rFont val="Times New Roman"/>
        <family val="1"/>
      </rPr>
      <t xml:space="preserve">  </t>
    </r>
    <r>
      <rPr>
        <sz val="10"/>
        <color rgb="FF000000"/>
        <rFont val="Times New Roman"/>
        <family val="1"/>
      </rPr>
      <t xml:space="preserve">The percentages generated by the present value calculations are commonly referred to as 4% credits for acquisition or for federally subsidized development or 9% for non-federally subsidized development.   </t>
    </r>
  </si>
  <si>
    <r>
      <t>Type of Credit Enhancement:</t>
    </r>
    <r>
      <rPr>
        <b/>
        <i/>
        <sz val="10"/>
        <rFont val="Times New Roman"/>
        <family val="1"/>
      </rPr>
      <t xml:space="preserve"> </t>
    </r>
    <r>
      <rPr>
        <b/>
        <i/>
        <sz val="10"/>
        <color rgb="FF0000FF"/>
        <rFont val="Times New Roman"/>
        <family val="1"/>
      </rPr>
      <t xml:space="preserve">(choose one) </t>
    </r>
  </si>
  <si>
    <t>(choose one)</t>
  </si>
  <si>
    <r>
      <t xml:space="preserve">Investor Services Fee    </t>
    </r>
    <r>
      <rPr>
        <b/>
        <i/>
        <sz val="9"/>
        <color rgb="FF0000FF"/>
        <rFont val="Times New Roman"/>
        <family val="1"/>
      </rPr>
      <t>(max $3,000)</t>
    </r>
  </si>
  <si>
    <t>Is the project considered a rural transaction?</t>
  </si>
  <si>
    <t>Is the project a "Twinning" transaction?</t>
  </si>
  <si>
    <r>
      <t>Date of project's issued building permits (</t>
    </r>
    <r>
      <rPr>
        <b/>
        <i/>
        <sz val="10"/>
        <color rgb="FF0000FF"/>
        <rFont val="Times New Roman"/>
        <family val="1"/>
      </rPr>
      <t>if known</t>
    </r>
    <r>
      <rPr>
        <sz val="10"/>
        <color rgb="FF0000FF"/>
        <rFont val="Times New Roman"/>
        <family val="1"/>
      </rPr>
      <t>).</t>
    </r>
  </si>
  <si>
    <t>Minimum UFAS Units - 5% of Total Units</t>
  </si>
  <si>
    <t>Minimum Visual/Hearing Impaired Units                         - 2% of Total Units</t>
  </si>
  <si>
    <t>Is the project a "9%" or a "4%" transaction?</t>
  </si>
  <si>
    <t>4% Project</t>
  </si>
  <si>
    <t>MTEB</t>
  </si>
  <si>
    <r>
      <t>Leveraging &amp; Cost Effectiveness:</t>
    </r>
    <r>
      <rPr>
        <sz val="10"/>
        <color rgb="FF000000"/>
        <rFont val="Times New Roman"/>
        <family val="1"/>
      </rPr>
      <t xml:space="preserve">  Twin projects will submit a 202 for the 9% component and the 4% component.   Data is keyed into the tan colored cells.  The blue color cells are calculated by formulae.   </t>
    </r>
  </si>
  <si>
    <r>
      <t>Date:</t>
    </r>
    <r>
      <rPr>
        <sz val="10"/>
        <color rgb="FF0000FF"/>
        <rFont val="Times New Roman"/>
        <family val="1"/>
      </rPr>
      <t xml:space="preserve"> Enter 202's current submission date.  DO NOT enter the "=TODAY()" formula as the date.</t>
    </r>
  </si>
  <si>
    <r>
      <t xml:space="preserve">Type of Project: </t>
    </r>
    <r>
      <rPr>
        <sz val="10"/>
        <color rgb="FF0000FF"/>
        <rFont val="Times New Roman"/>
        <family val="1"/>
      </rPr>
      <t xml:space="preserve">Indicate whether the project is either a "9%", Competitive Round, applicaion or a "4%", Non-competitieve Bond, application by selecting the project type by using the provided dropdown box. </t>
    </r>
  </si>
  <si>
    <r>
      <t>Application Type:</t>
    </r>
    <r>
      <rPr>
        <sz val="10"/>
        <color rgb="FF0000FF"/>
        <rFont val="Times New Roman"/>
        <family val="1"/>
      </rPr>
      <t xml:space="preserve"> </t>
    </r>
    <r>
      <rPr>
        <b/>
        <sz val="10"/>
        <color rgb="FF0000FF"/>
        <rFont val="Times New Roman"/>
        <family val="1"/>
      </rPr>
      <t>(choose one)</t>
    </r>
  </si>
  <si>
    <t>9% Project</t>
  </si>
  <si>
    <t>(Enter Application Submission Date)</t>
  </si>
  <si>
    <t>FHA 221(d)(4)</t>
  </si>
  <si>
    <t>Risk Sharing</t>
  </si>
  <si>
    <t>FTEL</t>
  </si>
  <si>
    <r>
      <t>Housing for People with Disabilities</t>
    </r>
    <r>
      <rPr>
        <sz val="10"/>
        <rFont val="Times New Roman"/>
        <family val="1"/>
      </rPr>
      <t xml:space="preserve"> </t>
    </r>
    <r>
      <rPr>
        <b/>
        <sz val="10"/>
        <rFont val="Times New Roman"/>
        <family val="1"/>
      </rPr>
      <t>and Families</t>
    </r>
    <r>
      <rPr>
        <sz val="10"/>
        <rFont val="Times New Roman"/>
        <family val="1"/>
      </rPr>
      <t xml:space="preserve"> (</t>
    </r>
    <r>
      <rPr>
        <i/>
        <sz val="10"/>
        <rFont val="Times New Roman"/>
        <family val="1"/>
      </rPr>
      <t>show # of units</t>
    </r>
    <r>
      <rPr>
        <sz val="10"/>
        <rFont val="Times New Roman"/>
        <family val="1"/>
      </rPr>
      <t>)</t>
    </r>
  </si>
  <si>
    <t xml:space="preserve">Up to ten (10) points will be awarded to any project based on the weighted average of area median income targeting by bedroom in a project. For the purposes of this calculation, the lowest income level used will be 20% AMI.  SRO and efficiency units will be counted as 0.67 bedrooms, and all weighted averages will be rounded to the nearest full percentage point. To calculate the weighted average, use the following process: </t>
  </si>
  <si>
    <t>A project will receive five (5) points if at least 10% of the income-restricted units in the project will be income-restricted at 30% of the area median or below for the LIHTC compliance period (including the extended use period). These points are available (1) if the project rent restricts those units at the 30% area median income level for the compliance period or (2) for units supported by the award of a project-based housing choice voucher contract (or a DHCD approved equivalent form of project-based assistance) with a term of fifteen (15) years or more. DHCD will consider project-based housing choice vouchers awarded through a recognized mobility program in awarding points in this section. For initial lease-up, project-based voucher units will be considered 30% units for the purposes of income targeting.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</si>
</sst>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_)"/>
    <numFmt numFmtId="165" formatCode="0.00_)"/>
    <numFmt numFmtId="166" formatCode="0.000%"/>
    <numFmt numFmtId="167" formatCode="0_)"/>
    <numFmt numFmtId="168" formatCode="_(&quot;$&quot;* #,##0_);_(&quot;$&quot;* \(#,##0\);_(&quot;$&quot;* &quot;&quot;_);_(@_)"/>
    <numFmt numFmtId="169" formatCode="_(* #,##0_);_(* \(#,##0\);_(* &quot;&quot;_);_(@_)"/>
    <numFmt numFmtId="170" formatCode="_(&quot;$&quot;* #,##0_);_(&quot;$&quot;* \(#,##0\);_(* &quot;&quot;_);_(@_)"/>
    <numFmt numFmtId="171" formatCode="0_);\(0\)"/>
    <numFmt numFmtId="172" formatCode="_(* #,##0_);_(* \(#,##0\);_(&quot;$&quot;* &quot;&quot;_);_(@_)"/>
    <numFmt numFmtId="173" formatCode="#,###_);\(#,###\)"/>
    <numFmt numFmtId="174" formatCode="&quot;$&quot;#,##0"/>
    <numFmt numFmtId="175" formatCode="&quot;$&quot;#,##0.00"/>
    <numFmt numFmtId="176" formatCode="m/d/yy;@"/>
    <numFmt numFmtId="177" formatCode="00000\-0000"/>
    <numFmt numFmtId="178" formatCode="0.0%"/>
    <numFmt numFmtId="179" formatCode="_(* #,##0_);_(* \(#,##0\);_(* &quot;-&quot;??_);_(@_)"/>
    <numFmt numFmtId="180" formatCode="m/d/yyyy;@"/>
  </numFmts>
  <fonts count="59" x14ac:knownFonts="1">
    <font>
      <sz val="10"/>
      <name val="Times New Roman"/>
      <family val="1"/>
    </font>
    <font>
      <sz val="11"/>
      <color theme="1"/>
      <name val="Calibri"/>
      <family val="2"/>
      <scheme val="minor"/>
    </font>
    <font>
      <sz val="10"/>
      <name val="Arial"/>
      <family val="2"/>
    </font>
    <font>
      <i/>
      <sz val="10"/>
      <name val="Times New Roman"/>
      <family val="1"/>
    </font>
    <font>
      <sz val="10"/>
      <name val="Times New Roman"/>
      <family val="1"/>
    </font>
    <font>
      <sz val="9"/>
      <name val="Times New Roman"/>
      <family val="1"/>
    </font>
    <font>
      <b/>
      <sz val="14"/>
      <name val="Times New Roman"/>
      <family val="1"/>
    </font>
    <font>
      <b/>
      <i/>
      <sz val="14"/>
      <name val="Times New Roman"/>
      <family val="1"/>
    </font>
    <font>
      <b/>
      <sz val="10"/>
      <name val="Times New Roman"/>
      <family val="1"/>
    </font>
    <font>
      <sz val="10"/>
      <name val="Wingdings"/>
      <charset val="2"/>
    </font>
    <font>
      <b/>
      <sz val="12"/>
      <name val="Arial"/>
      <family val="2"/>
    </font>
    <font>
      <b/>
      <sz val="12"/>
      <color indexed="9"/>
      <name val="Arial"/>
      <family val="2"/>
    </font>
    <font>
      <b/>
      <sz val="14"/>
      <name val="Arial"/>
      <family val="2"/>
    </font>
    <font>
      <b/>
      <i/>
      <sz val="10"/>
      <name val="Times New Roman"/>
      <family val="1"/>
    </font>
    <font>
      <i/>
      <sz val="8"/>
      <name val="Times New Roman"/>
      <family val="1"/>
    </font>
    <font>
      <i/>
      <sz val="9"/>
      <name val="Times New Roman"/>
      <family val="1"/>
    </font>
    <font>
      <b/>
      <sz val="8"/>
      <name val="Times New Roman"/>
      <family val="1"/>
    </font>
    <font>
      <sz val="8"/>
      <name val="Times New Roman"/>
      <family val="1"/>
    </font>
    <font>
      <sz val="10"/>
      <name val="Symbol"/>
      <family val="1"/>
      <charset val="2"/>
    </font>
    <font>
      <sz val="12"/>
      <name val="Calibri"/>
      <family val="2"/>
    </font>
    <font>
      <i/>
      <sz val="9.5"/>
      <name val="Times New Roman"/>
      <family val="1"/>
    </font>
    <font>
      <sz val="12"/>
      <color rgb="FF000000"/>
      <name val="Calibri"/>
      <family val="2"/>
    </font>
    <font>
      <sz val="10"/>
      <name val="Calibri"/>
      <family val="2"/>
      <scheme val="minor"/>
    </font>
    <font>
      <sz val="10"/>
      <color rgb="FFFF0000"/>
      <name val="Times New Roman"/>
      <family val="1"/>
    </font>
    <font>
      <sz val="10"/>
      <color rgb="FF000000"/>
      <name val="Times New Roman"/>
      <family val="1"/>
    </font>
    <font>
      <b/>
      <sz val="10"/>
      <color rgb="FF000000"/>
      <name val="Times New Roman"/>
      <family val="1"/>
    </font>
    <font>
      <b/>
      <i/>
      <sz val="14"/>
      <color rgb="FF000000"/>
      <name val="Times New Roman"/>
      <family val="1"/>
    </font>
    <font>
      <sz val="12"/>
      <color rgb="FF000000"/>
      <name val="Times New Roman"/>
      <family val="1"/>
    </font>
    <font>
      <b/>
      <sz val="10"/>
      <color theme="1"/>
      <name val="Times New Roman"/>
      <family val="1"/>
    </font>
    <font>
      <sz val="10"/>
      <color theme="1"/>
      <name val="Times New Roman"/>
      <family val="1"/>
    </font>
    <font>
      <u/>
      <sz val="10"/>
      <name val="Times New Roman"/>
      <family val="1"/>
    </font>
    <font>
      <b/>
      <sz val="14"/>
      <color rgb="FF000000"/>
      <name val="Times New Roman"/>
      <family val="1"/>
    </font>
    <font>
      <sz val="11"/>
      <color rgb="FF000000"/>
      <name val="Times New Roman"/>
      <family val="1"/>
    </font>
    <font>
      <b/>
      <sz val="10"/>
      <color rgb="FF0000FF"/>
      <name val="Times New Roman"/>
      <family val="1"/>
    </font>
    <font>
      <b/>
      <sz val="10"/>
      <color rgb="FFC00000"/>
      <name val="Times New Roman"/>
      <family val="1"/>
    </font>
    <font>
      <sz val="10"/>
      <color theme="1"/>
      <name val="Calibri"/>
      <family val="2"/>
      <scheme val="minor"/>
    </font>
    <font>
      <b/>
      <sz val="10"/>
      <color rgb="FF0000CC"/>
      <name val="Times New Roman"/>
      <family val="1"/>
    </font>
    <font>
      <sz val="10"/>
      <color rgb="FFC00000"/>
      <name val="Times New Roman"/>
      <family val="1"/>
    </font>
    <font>
      <b/>
      <sz val="12"/>
      <color theme="1"/>
      <name val="Calibri"/>
      <family val="2"/>
      <scheme val="minor"/>
    </font>
    <font>
      <sz val="12"/>
      <color theme="1"/>
      <name val="Calibri"/>
      <family val="2"/>
      <scheme val="minor"/>
    </font>
    <font>
      <b/>
      <sz val="10"/>
      <color theme="1"/>
      <name val="Calibri"/>
      <family val="2"/>
      <scheme val="minor"/>
    </font>
    <font>
      <b/>
      <i/>
      <sz val="10"/>
      <color rgb="FF0000FF"/>
      <name val="Times New Roman"/>
      <family val="1"/>
    </font>
    <font>
      <b/>
      <u/>
      <sz val="10"/>
      <color rgb="FF0000FF"/>
      <name val="Times New Roman"/>
      <family val="1"/>
    </font>
    <font>
      <b/>
      <u/>
      <sz val="10"/>
      <name val="Times New Roman"/>
      <family val="1"/>
    </font>
    <font>
      <b/>
      <sz val="10"/>
      <color rgb="FF000099"/>
      <name val="Times New Roman"/>
      <family val="1"/>
    </font>
    <font>
      <i/>
      <vertAlign val="superscript"/>
      <sz val="12"/>
      <name val="Times New Roman"/>
      <family val="1"/>
    </font>
    <font>
      <vertAlign val="superscript"/>
      <sz val="12"/>
      <name val="Times New Roman"/>
      <family val="1"/>
    </font>
    <font>
      <strike/>
      <sz val="10"/>
      <name val="Times New Roman"/>
      <family val="1"/>
    </font>
    <font>
      <sz val="10"/>
      <color rgb="FF0000FF"/>
      <name val="Times New Roman"/>
      <family val="1"/>
    </font>
    <font>
      <b/>
      <strike/>
      <sz val="10"/>
      <color rgb="FFC00000"/>
      <name val="Times New Roman"/>
      <family val="1"/>
    </font>
    <font>
      <u/>
      <sz val="10"/>
      <color theme="10"/>
      <name val="Times New Roman"/>
      <family val="1"/>
    </font>
    <font>
      <b/>
      <sz val="9"/>
      <color rgb="FF000099"/>
      <name val="Times New Roman"/>
      <family val="1"/>
    </font>
    <font>
      <sz val="9"/>
      <color rgb="FF000099"/>
      <name val="Times New Roman"/>
      <family val="1"/>
    </font>
    <font>
      <b/>
      <i/>
      <sz val="8"/>
      <color rgb="FF0000FF"/>
      <name val="Times New Roman"/>
      <family val="1"/>
    </font>
    <font>
      <b/>
      <sz val="12"/>
      <color rgb="FF0000FF"/>
      <name val="Times New Roman"/>
      <family val="1"/>
    </font>
    <font>
      <sz val="12"/>
      <name val="Times New Roman"/>
      <family val="1"/>
    </font>
    <font>
      <b/>
      <sz val="12"/>
      <name val="Times New Roman"/>
      <family val="1"/>
    </font>
    <font>
      <b/>
      <sz val="9"/>
      <color rgb="FF0000FF"/>
      <name val="Times New Roman"/>
      <family val="1"/>
    </font>
    <font>
      <b/>
      <i/>
      <sz val="9"/>
      <color rgb="FF0000FF"/>
      <name val="Times New Roman"/>
      <family val="1"/>
    </font>
  </fonts>
  <fills count="28">
    <fill>
      <patternFill patternType="none"/>
    </fill>
    <fill>
      <patternFill patternType="gray125"/>
    </fill>
    <fill>
      <patternFill patternType="solid">
        <fgColor indexed="22"/>
        <bgColor indexed="8"/>
      </patternFill>
    </fill>
    <fill>
      <patternFill patternType="solid">
        <fgColor indexed="9"/>
        <bgColor indexed="9"/>
      </patternFill>
    </fill>
    <fill>
      <patternFill patternType="solid">
        <fgColor indexed="8"/>
        <bgColor indexed="64"/>
      </patternFill>
    </fill>
    <fill>
      <patternFill patternType="solid">
        <fgColor indexed="22"/>
        <bgColor indexed="64"/>
      </patternFill>
    </fill>
    <fill>
      <patternFill patternType="solid">
        <fgColor indexed="22"/>
        <bgColor indexed="22"/>
      </patternFill>
    </fill>
    <fill>
      <patternFill patternType="solid">
        <fgColor indexed="43"/>
        <bgColor indexed="9"/>
      </patternFill>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indexed="22"/>
        <bgColor indexed="9"/>
      </patternFill>
    </fill>
    <fill>
      <patternFill patternType="solid">
        <fgColor indexed="13"/>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99"/>
        <bgColor indexed="64"/>
      </patternFill>
    </fill>
    <fill>
      <patternFill patternType="solid">
        <fgColor rgb="FFFFFF99"/>
        <bgColor indexed="9"/>
      </patternFill>
    </fill>
    <fill>
      <patternFill patternType="solid">
        <fgColor rgb="FFD9D9D9"/>
        <bgColor indexed="64"/>
      </patternFill>
    </fill>
    <fill>
      <patternFill patternType="solid">
        <fgColor rgb="FFEEECE1"/>
        <bgColor indexed="64"/>
      </patternFill>
    </fill>
    <fill>
      <patternFill patternType="solid">
        <fgColor rgb="FFB7DEE8"/>
        <bgColor indexed="64"/>
      </patternFill>
    </fill>
    <fill>
      <patternFill patternType="darkGray">
        <fgColor rgb="FF1F497D"/>
        <bgColor rgb="FF47688F"/>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2"/>
        <bgColor indexed="64"/>
      </patternFill>
    </fill>
    <fill>
      <patternFill patternType="solid">
        <fgColor theme="3" tint="0.79998168889431442"/>
        <bgColor indexed="64"/>
      </patternFill>
    </fill>
  </fills>
  <borders count="167">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64"/>
      </top>
      <bottom style="thin">
        <color indexed="8"/>
      </bottom>
      <diagonal/>
    </border>
    <border>
      <left/>
      <right style="thin">
        <color indexed="64"/>
      </right>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8"/>
      </top>
      <bottom/>
      <diagonal/>
    </border>
    <border>
      <left style="thin">
        <color indexed="8"/>
      </left>
      <right style="thin">
        <color indexed="8"/>
      </right>
      <top style="thin">
        <color indexed="64"/>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64"/>
      </right>
      <top style="thin">
        <color indexed="8"/>
      </top>
      <bottom style="thin">
        <color indexed="8"/>
      </bottom>
      <diagonal/>
    </border>
    <border>
      <left/>
      <right style="thin">
        <color indexed="64"/>
      </right>
      <top style="thin">
        <color indexed="64"/>
      </top>
      <bottom/>
      <diagonal/>
    </border>
    <border>
      <left/>
      <right style="thin">
        <color indexed="8"/>
      </right>
      <top style="thin">
        <color indexed="64"/>
      </top>
      <bottom/>
      <diagonal/>
    </border>
    <border>
      <left style="thin">
        <color indexed="8"/>
      </left>
      <right style="thin">
        <color indexed="8"/>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rgb="FFBFBFBF"/>
      </bottom>
      <diagonal/>
    </border>
    <border>
      <left/>
      <right/>
      <top style="medium">
        <color indexed="64"/>
      </top>
      <bottom style="medium">
        <color rgb="FFBFBFBF"/>
      </bottom>
      <diagonal/>
    </border>
    <border>
      <left/>
      <right style="medium">
        <color indexed="64"/>
      </right>
      <top style="medium">
        <color indexed="64"/>
      </top>
      <bottom style="medium">
        <color rgb="FFBFBFBF"/>
      </bottom>
      <diagonal/>
    </border>
    <border>
      <left style="medium">
        <color indexed="64"/>
      </left>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top style="medium">
        <color rgb="FFBFBFBF"/>
      </top>
      <bottom style="medium">
        <color rgb="FFBFBFBF"/>
      </bottom>
      <diagonal/>
    </border>
    <border>
      <left style="medium">
        <color indexed="64"/>
      </left>
      <right/>
      <top style="medium">
        <color rgb="FFBFBFBF"/>
      </top>
      <bottom style="medium">
        <color indexed="64"/>
      </bottom>
      <diagonal/>
    </border>
    <border>
      <left/>
      <right style="medium">
        <color rgb="FFBFBFBF"/>
      </right>
      <top style="medium">
        <color rgb="FFBFBFBF"/>
      </top>
      <bottom style="medium">
        <color indexed="64"/>
      </bottom>
      <diagonal/>
    </border>
    <border>
      <left style="medium">
        <color rgb="FFBFBFBF"/>
      </left>
      <right/>
      <top style="medium">
        <color rgb="FFBFBFBF"/>
      </top>
      <bottom style="medium">
        <color indexed="64"/>
      </bottom>
      <diagonal/>
    </border>
    <border>
      <left/>
      <right style="medium">
        <color indexed="64"/>
      </right>
      <top style="medium">
        <color rgb="FFBFBFBF"/>
      </top>
      <bottom style="medium">
        <color rgb="FFBFBFBF"/>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diagonalUp="1" diagonalDown="1">
      <left style="thin">
        <color theme="0" tint="-0.24994659260841701"/>
      </left>
      <right style="thin">
        <color indexed="64"/>
      </right>
      <top style="thin">
        <color theme="0" tint="-0.24994659260841701"/>
      </top>
      <bottom style="medium">
        <color indexed="64"/>
      </bottom>
      <diagonal style="thin">
        <color theme="0" tint="-0.24994659260841701"/>
      </diagonal>
    </border>
    <border>
      <left style="thin">
        <color auto="1"/>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indexed="64"/>
      </right>
      <top style="thin">
        <color auto="1"/>
      </top>
      <bottom style="thin">
        <color auto="1"/>
      </bottom>
      <diagonal/>
    </border>
    <border>
      <left/>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diagonalUp="1" diagonalDown="1">
      <left style="thin">
        <color indexed="64"/>
      </left>
      <right style="thin">
        <color indexed="64"/>
      </right>
      <top style="thin">
        <color indexed="64"/>
      </top>
      <bottom style="thin">
        <color indexed="64"/>
      </bottom>
      <diagonal style="thin">
        <color rgb="FFBFBFBF"/>
      </diagonal>
    </border>
    <border>
      <left/>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style="medium">
        <color indexed="64"/>
      </right>
      <top style="medium">
        <color rgb="FFBFBFBF"/>
      </top>
      <bottom style="medium">
        <color indexed="64"/>
      </bottom>
      <diagonal/>
    </border>
    <border>
      <left style="medium">
        <color indexed="64"/>
      </left>
      <right/>
      <top style="medium">
        <color rgb="FFBFBFBF"/>
      </top>
      <bottom/>
      <diagonal/>
    </border>
    <border>
      <left/>
      <right style="medium">
        <color rgb="FFBFBFBF"/>
      </right>
      <top style="medium">
        <color rgb="FFBFBFBF"/>
      </top>
      <bottom/>
      <diagonal/>
    </border>
    <border>
      <left style="medium">
        <color rgb="FFBFBFBF"/>
      </left>
      <right/>
      <top style="medium">
        <color rgb="FFBFBFBF"/>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rgb="FFBFBFBF"/>
      </bottom>
      <diagonal/>
    </border>
    <border>
      <left/>
      <right/>
      <top/>
      <bottom style="medium">
        <color rgb="FFBFBFBF"/>
      </bottom>
      <diagonal/>
    </border>
    <border>
      <left/>
      <right style="medium">
        <color indexed="64"/>
      </right>
      <top/>
      <bottom style="medium">
        <color rgb="FFBFBFBF"/>
      </bottom>
      <diagonal/>
    </border>
    <border>
      <left style="thin">
        <color indexed="64"/>
      </left>
      <right style="thin">
        <color indexed="64"/>
      </right>
      <top style="thin">
        <color indexed="64"/>
      </top>
      <bottom style="medium">
        <color indexed="64"/>
      </bottom>
      <diagonal/>
    </border>
    <border>
      <left style="thin">
        <color theme="0" tint="-0.24994659260841701"/>
      </left>
      <right style="thin">
        <color indexed="64"/>
      </right>
      <top style="thin">
        <color theme="0" tint="-0.2499465926084170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style="thin">
        <color indexed="64"/>
      </bottom>
      <diagonal/>
    </border>
    <border>
      <left/>
      <right style="medium">
        <color indexed="64"/>
      </right>
      <top/>
      <bottom/>
      <diagonal/>
    </border>
    <border>
      <left/>
      <right style="thin">
        <color auto="1"/>
      </right>
      <top style="thin">
        <color auto="1"/>
      </top>
      <bottom style="thin">
        <color auto="1"/>
      </bottom>
      <diagonal/>
    </border>
    <border>
      <left style="thin">
        <color indexed="64"/>
      </left>
      <right/>
      <top style="thin">
        <color auto="1"/>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auto="1"/>
      </left>
      <right/>
      <top style="thin">
        <color auto="1"/>
      </top>
      <bottom/>
      <diagonal/>
    </border>
    <border>
      <left/>
      <right style="thin">
        <color indexed="64"/>
      </right>
      <top style="thin">
        <color indexed="64"/>
      </top>
      <bottom/>
      <diagonal/>
    </border>
    <border>
      <left style="thin">
        <color theme="0" tint="-0.34998626667073579"/>
      </left>
      <right style="thin">
        <color theme="0" tint="-0.34998626667073579"/>
      </right>
      <top/>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theme="0" tint="-0.34998626667073579"/>
      </left>
      <right/>
      <top/>
      <bottom/>
      <diagonal/>
    </border>
    <border>
      <left style="thin">
        <color theme="0" tint="-0.34998626667073579"/>
      </left>
      <right style="thin">
        <color theme="0" tint="-0.34998626667073579"/>
      </right>
      <top style="thin">
        <color theme="0" tint="-0.249977111117893"/>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thin">
        <color theme="0" tint="-0.34998626667073579"/>
      </right>
      <top/>
      <bottom style="thin">
        <color auto="1"/>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249977111117893"/>
      </top>
      <bottom style="medium">
        <color theme="1" tint="4.9989318521683403E-2"/>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64"/>
      </bottom>
      <diagonal/>
    </border>
    <border>
      <left/>
      <right/>
      <top style="thin">
        <color indexed="64"/>
      </top>
      <bottom/>
      <diagonal/>
    </border>
    <border>
      <left/>
      <right/>
      <top/>
      <bottom style="thin">
        <color indexed="8"/>
      </bottom>
      <diagonal/>
    </border>
    <border>
      <left style="thin">
        <color indexed="64"/>
      </left>
      <right style="thin">
        <color indexed="64"/>
      </right>
      <top/>
      <bottom style="thin">
        <color indexed="64"/>
      </bottom>
      <diagonal/>
    </border>
    <border>
      <left/>
      <right/>
      <top style="thin">
        <color auto="1"/>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right style="thin">
        <color indexed="8"/>
      </right>
      <top style="thin">
        <color auto="1"/>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top style="thin">
        <color theme="0" tint="-0.249977111117893"/>
      </top>
      <bottom style="medium">
        <color indexed="64"/>
      </bottom>
      <diagonal/>
    </border>
    <border>
      <left/>
      <right style="thin">
        <color theme="0" tint="-0.34998626667073579"/>
      </right>
      <top style="thin">
        <color theme="0" tint="-0.249977111117893"/>
      </top>
      <bottom style="medium">
        <color indexed="64"/>
      </bottom>
      <diagonal/>
    </border>
    <border>
      <left style="thin">
        <color theme="0" tint="-0.34998626667073579"/>
      </left>
      <right style="thin">
        <color theme="0" tint="-0.34998626667073579"/>
      </right>
      <top style="thin">
        <color theme="0" tint="-0.249977111117893"/>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auto="1"/>
      </bottom>
      <diagonal/>
    </border>
    <border>
      <left style="medium">
        <color indexed="64"/>
      </left>
      <right style="medium">
        <color indexed="64"/>
      </right>
      <top/>
      <bottom style="thin">
        <color indexed="64"/>
      </bottom>
      <diagonal/>
    </border>
    <border>
      <left/>
      <right/>
      <top style="thin">
        <color auto="1"/>
      </top>
      <bottom style="thin">
        <color indexed="64"/>
      </bottom>
      <diagonal/>
    </border>
  </borders>
  <cellStyleXfs count="9">
    <xf numFmtId="37" fontId="0"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37" fontId="4" fillId="0" borderId="0"/>
    <xf numFmtId="44" fontId="2" fillId="0" borderId="0" applyFont="0" applyFill="0" applyBorder="0" applyAlignment="0" applyProtection="0"/>
    <xf numFmtId="9" fontId="2" fillId="0" borderId="0" applyFont="0" applyFill="0" applyBorder="0" applyAlignment="0" applyProtection="0"/>
    <xf numFmtId="43" fontId="4" fillId="0" borderId="0" applyFont="0" applyFill="0" applyBorder="0" applyAlignment="0" applyProtection="0"/>
    <xf numFmtId="37" fontId="50" fillId="0" borderId="0" applyNumberFormat="0" applyFill="0" applyBorder="0" applyAlignment="0" applyProtection="0"/>
  </cellStyleXfs>
  <cellXfs count="834">
    <xf numFmtId="37" fontId="0" fillId="0" borderId="0" xfId="0"/>
    <xf numFmtId="37" fontId="3" fillId="0" borderId="1" xfId="0" applyFont="1" applyBorder="1" applyAlignment="1">
      <alignment horizontal="center"/>
    </xf>
    <xf numFmtId="37" fontId="4" fillId="0" borderId="0" xfId="0" applyFont="1"/>
    <xf numFmtId="37" fontId="0" fillId="0" borderId="0" xfId="0" applyAlignment="1">
      <alignment horizontal="centerContinuous"/>
    </xf>
    <xf numFmtId="37" fontId="0" fillId="0" borderId="1" xfId="0" applyBorder="1"/>
    <xf numFmtId="37" fontId="0" fillId="0" borderId="2" xfId="0" applyBorder="1"/>
    <xf numFmtId="37" fontId="0" fillId="0" borderId="0" xfId="0" applyAlignment="1">
      <alignment horizontal="centerContinuous" wrapText="1"/>
    </xf>
    <xf numFmtId="37" fontId="0" fillId="0" borderId="0" xfId="0" applyAlignment="1">
      <alignment horizontal="right"/>
    </xf>
    <xf numFmtId="37" fontId="0" fillId="0" borderId="2" xfId="0" applyBorder="1" applyAlignment="1">
      <alignment horizontal="center"/>
    </xf>
    <xf numFmtId="37" fontId="0" fillId="0" borderId="2" xfId="0" applyBorder="1" applyAlignment="1">
      <alignment horizontal="right"/>
    </xf>
    <xf numFmtId="37" fontId="0" fillId="0" borderId="3" xfId="0" applyBorder="1"/>
    <xf numFmtId="37" fontId="0" fillId="0" borderId="4" xfId="0" applyBorder="1"/>
    <xf numFmtId="37" fontId="0" fillId="0" borderId="5" xfId="0" applyBorder="1"/>
    <xf numFmtId="37" fontId="0" fillId="0" borderId="3" xfId="0" applyBorder="1" applyAlignment="1">
      <alignment horizontal="right"/>
    </xf>
    <xf numFmtId="9" fontId="0" fillId="0" borderId="1" xfId="0" applyNumberFormat="1" applyBorder="1" applyAlignment="1">
      <alignment horizontal="right"/>
    </xf>
    <xf numFmtId="37" fontId="8" fillId="0" borderId="0" xfId="0" applyFont="1"/>
    <xf numFmtId="37" fontId="0" fillId="2" borderId="3" xfId="0" applyFill="1" applyBorder="1"/>
    <xf numFmtId="37" fontId="0" fillId="2" borderId="5" xfId="0" applyFill="1" applyBorder="1"/>
    <xf numFmtId="37" fontId="0" fillId="0" borderId="0" xfId="0" applyAlignment="1">
      <alignment horizontal="left"/>
    </xf>
    <xf numFmtId="37" fontId="9" fillId="0" borderId="0" xfId="0" applyFont="1" applyAlignment="1">
      <alignment horizontal="right"/>
    </xf>
    <xf numFmtId="37" fontId="0" fillId="0" borderId="6" xfId="0" applyBorder="1"/>
    <xf numFmtId="37" fontId="0" fillId="0" borderId="4" xfId="0" applyBorder="1" applyAlignment="1">
      <alignment horizontal="centerContinuous"/>
    </xf>
    <xf numFmtId="37" fontId="0" fillId="0" borderId="5" xfId="0" applyBorder="1" applyAlignment="1">
      <alignment horizontal="centerContinuous"/>
    </xf>
    <xf numFmtId="37" fontId="0" fillId="0" borderId="0" xfId="0" applyAlignment="1">
      <alignment vertical="top"/>
    </xf>
    <xf numFmtId="37" fontId="0" fillId="0" borderId="0" xfId="0" applyAlignment="1">
      <alignment horizontal="center"/>
    </xf>
    <xf numFmtId="37" fontId="0" fillId="0" borderId="1" xfId="0" applyBorder="1" applyAlignment="1">
      <alignment horizontal="center" wrapText="1"/>
    </xf>
    <xf numFmtId="37" fontId="0" fillId="0" borderId="0" xfId="0" applyAlignment="1">
      <alignment horizontal="center" wrapText="1"/>
    </xf>
    <xf numFmtId="37" fontId="0" fillId="3" borderId="5" xfId="0" applyFill="1" applyBorder="1"/>
    <xf numFmtId="37" fontId="0" fillId="0" borderId="7" xfId="0" applyBorder="1"/>
    <xf numFmtId="37" fontId="3" fillId="0" borderId="8" xfId="0" applyFont="1" applyBorder="1"/>
    <xf numFmtId="37" fontId="3" fillId="0" borderId="9" xfId="0" applyFont="1" applyBorder="1"/>
    <xf numFmtId="37" fontId="3" fillId="0" borderId="10" xfId="0" applyFont="1" applyBorder="1"/>
    <xf numFmtId="37" fontId="3" fillId="0" borderId="2" xfId="0" applyFont="1" applyBorder="1" applyAlignment="1">
      <alignment horizontal="centerContinuous"/>
    </xf>
    <xf numFmtId="37" fontId="3" fillId="0" borderId="12" xfId="0" applyFont="1" applyBorder="1" applyAlignment="1">
      <alignment horizontal="centerContinuous"/>
    </xf>
    <xf numFmtId="37" fontId="0" fillId="0" borderId="14" xfId="0" applyBorder="1"/>
    <xf numFmtId="37" fontId="0" fillId="0" borderId="6" xfId="0" applyBorder="1" applyAlignment="1">
      <alignment horizontal="left"/>
    </xf>
    <xf numFmtId="37" fontId="3" fillId="0" borderId="0" xfId="0" applyFont="1"/>
    <xf numFmtId="37" fontId="0" fillId="0" borderId="0" xfId="0" applyAlignment="1">
      <alignment wrapText="1"/>
    </xf>
    <xf numFmtId="37" fontId="7" fillId="0" borderId="0" xfId="0" applyFont="1" applyAlignment="1">
      <alignment horizontal="centerContinuous"/>
    </xf>
    <xf numFmtId="37" fontId="0" fillId="5" borderId="4" xfId="0" applyFill="1" applyBorder="1"/>
    <xf numFmtId="37" fontId="0" fillId="3" borderId="1" xfId="0" applyFill="1" applyBorder="1"/>
    <xf numFmtId="37" fontId="3" fillId="0" borderId="3" xfId="0" applyFont="1" applyBorder="1" applyAlignment="1">
      <alignment horizontal="centerContinuous"/>
    </xf>
    <xf numFmtId="37" fontId="3" fillId="0" borderId="4" xfId="0" applyFont="1" applyBorder="1" applyAlignment="1">
      <alignment horizontal="centerContinuous"/>
    </xf>
    <xf numFmtId="37" fontId="3" fillId="0" borderId="16" xfId="0" applyFont="1" applyBorder="1" applyAlignment="1">
      <alignment horizontal="center"/>
    </xf>
    <xf numFmtId="37" fontId="3" fillId="0" borderId="17" xfId="0" applyFont="1" applyBorder="1" applyAlignment="1">
      <alignment horizontal="center"/>
    </xf>
    <xf numFmtId="37" fontId="3" fillId="0" borderId="1" xfId="0" applyFont="1" applyBorder="1" applyAlignment="1">
      <alignment horizontal="center" wrapText="1"/>
    </xf>
    <xf numFmtId="37" fontId="3" fillId="0" borderId="3" xfId="0" applyFont="1" applyBorder="1" applyAlignment="1">
      <alignment horizontal="center" wrapText="1"/>
    </xf>
    <xf numFmtId="37" fontId="3" fillId="0" borderId="18" xfId="0" applyFont="1" applyBorder="1" applyAlignment="1">
      <alignment horizontal="center" wrapText="1"/>
    </xf>
    <xf numFmtId="37" fontId="3" fillId="0" borderId="19" xfId="0" applyFont="1" applyBorder="1" applyAlignment="1">
      <alignment horizontal="center" wrapText="1"/>
    </xf>
    <xf numFmtId="37" fontId="3" fillId="0" borderId="20" xfId="0" applyFont="1" applyBorder="1" applyAlignment="1">
      <alignment horizontal="centerContinuous"/>
    </xf>
    <xf numFmtId="37" fontId="3" fillId="0" borderId="21" xfId="0" applyFont="1" applyBorder="1" applyAlignment="1">
      <alignment horizontal="centerContinuous"/>
    </xf>
    <xf numFmtId="37" fontId="3" fillId="0" borderId="11" xfId="0" applyFont="1" applyBorder="1" applyAlignment="1">
      <alignment horizontal="center" wrapText="1"/>
    </xf>
    <xf numFmtId="37" fontId="3" fillId="0" borderId="15" xfId="0" applyFont="1" applyBorder="1" applyAlignment="1">
      <alignment horizontal="center" wrapText="1"/>
    </xf>
    <xf numFmtId="37" fontId="3" fillId="0" borderId="0" xfId="0" applyFont="1" applyAlignment="1">
      <alignment horizontal="right"/>
    </xf>
    <xf numFmtId="37" fontId="3" fillId="0" borderId="0" xfId="0" applyFont="1" applyAlignment="1">
      <alignment horizontal="centerContinuous"/>
    </xf>
    <xf numFmtId="37" fontId="0" fillId="3" borderId="1" xfId="0" applyFill="1" applyBorder="1" applyAlignment="1">
      <alignment horizontal="center"/>
    </xf>
    <xf numFmtId="165" fontId="0" fillId="0" borderId="1" xfId="0" applyNumberFormat="1" applyBorder="1"/>
    <xf numFmtId="167" fontId="0" fillId="0" borderId="1" xfId="0" applyNumberFormat="1" applyBorder="1"/>
    <xf numFmtId="166" fontId="0" fillId="0" borderId="0" xfId="0" applyNumberFormat="1"/>
    <xf numFmtId="37" fontId="14" fillId="0" borderId="1" xfId="0" applyFont="1" applyBorder="1" applyAlignment="1">
      <alignment horizontal="center" wrapText="1"/>
    </xf>
    <xf numFmtId="37" fontId="0" fillId="5" borderId="5" xfId="0" applyFill="1" applyBorder="1"/>
    <xf numFmtId="37" fontId="3" fillId="0" borderId="5" xfId="0" applyFont="1" applyBorder="1" applyAlignment="1">
      <alignment horizontal="center" wrapText="1"/>
    </xf>
    <xf numFmtId="37" fontId="0" fillId="0" borderId="14" xfId="0" applyBorder="1" applyAlignment="1">
      <alignment horizontal="centerContinuous"/>
    </xf>
    <xf numFmtId="37" fontId="0" fillId="0" borderId="6" xfId="0" applyBorder="1" applyAlignment="1">
      <alignment horizontal="centerContinuous"/>
    </xf>
    <xf numFmtId="37" fontId="15" fillId="0" borderId="1" xfId="0" applyFont="1" applyBorder="1" applyAlignment="1">
      <alignment horizontal="center" wrapText="1"/>
    </xf>
    <xf numFmtId="37" fontId="3" fillId="0" borderId="5" xfId="0" applyFont="1" applyBorder="1" applyAlignment="1">
      <alignment horizontal="centerContinuous"/>
    </xf>
    <xf numFmtId="165" fontId="0" fillId="2" borderId="1" xfId="0" applyNumberFormat="1" applyFill="1" applyBorder="1"/>
    <xf numFmtId="37" fontId="0" fillId="0" borderId="20" xfId="0" applyBorder="1"/>
    <xf numFmtId="37" fontId="0" fillId="0" borderId="21" xfId="0" applyBorder="1"/>
    <xf numFmtId="37" fontId="0" fillId="5" borderId="15" xfId="0" applyFill="1" applyBorder="1"/>
    <xf numFmtId="37" fontId="3" fillId="0" borderId="15" xfId="0" applyFont="1" applyBorder="1" applyAlignment="1">
      <alignment horizontal="centerContinuous"/>
    </xf>
    <xf numFmtId="37" fontId="0" fillId="6" borderId="4" xfId="0" applyFill="1" applyBorder="1" applyAlignment="1">
      <alignment horizontal="centerContinuous"/>
    </xf>
    <xf numFmtId="37" fontId="0" fillId="6" borderId="5" xfId="0" applyFill="1" applyBorder="1" applyAlignment="1">
      <alignment horizontal="centerContinuous"/>
    </xf>
    <xf numFmtId="164" fontId="0" fillId="0" borderId="1" xfId="0" applyNumberFormat="1" applyBorder="1" applyAlignment="1">
      <alignment horizontal="center"/>
    </xf>
    <xf numFmtId="37" fontId="3" fillId="6" borderId="3" xfId="0" applyFont="1" applyFill="1" applyBorder="1" applyAlignment="1">
      <alignment horizontal="centerContinuous"/>
    </xf>
    <xf numFmtId="9" fontId="0" fillId="0" borderId="1" xfId="0" applyNumberFormat="1" applyBorder="1" applyAlignment="1">
      <alignment horizontal="left"/>
    </xf>
    <xf numFmtId="37" fontId="3" fillId="0" borderId="14" xfId="0" applyFont="1" applyBorder="1" applyAlignment="1">
      <alignment horizontal="centerContinuous"/>
    </xf>
    <xf numFmtId="37" fontId="3" fillId="0" borderId="15" xfId="0" applyFont="1" applyBorder="1" applyAlignment="1">
      <alignment horizontal="center"/>
    </xf>
    <xf numFmtId="37" fontId="0" fillId="0" borderId="21" xfId="0" applyBorder="1" applyAlignment="1">
      <alignment horizontal="centerContinuous"/>
    </xf>
    <xf numFmtId="37" fontId="0" fillId="3" borderId="10" xfId="0" applyFill="1" applyBorder="1"/>
    <xf numFmtId="37" fontId="0" fillId="3" borderId="15" xfId="0" applyFill="1" applyBorder="1"/>
    <xf numFmtId="37" fontId="0" fillId="3" borderId="12" xfId="0" applyFill="1" applyBorder="1" applyAlignment="1">
      <alignment horizontal="center"/>
    </xf>
    <xf numFmtId="37" fontId="0" fillId="3" borderId="22" xfId="0" applyFill="1" applyBorder="1" applyAlignment="1">
      <alignment horizontal="center"/>
    </xf>
    <xf numFmtId="37" fontId="4" fillId="0" borderId="0" xfId="0" applyFont="1" applyAlignment="1">
      <alignment horizontal="left"/>
    </xf>
    <xf numFmtId="37" fontId="4" fillId="0" borderId="0" xfId="0" applyFont="1" applyAlignment="1">
      <alignment horizontal="centerContinuous"/>
    </xf>
    <xf numFmtId="37" fontId="4" fillId="0" borderId="0" xfId="0" applyFont="1" applyAlignment="1">
      <alignment horizontal="right"/>
    </xf>
    <xf numFmtId="37" fontId="3" fillId="0" borderId="4" xfId="0" applyFont="1" applyBorder="1" applyAlignment="1">
      <alignment horizontal="centerContinuous" vertical="top"/>
    </xf>
    <xf numFmtId="37" fontId="3" fillId="0" borderId="5" xfId="0" applyFont="1" applyBorder="1" applyAlignment="1">
      <alignment horizontal="centerContinuous" vertical="top"/>
    </xf>
    <xf numFmtId="37" fontId="0" fillId="3" borderId="3" xfId="0" applyFill="1" applyBorder="1" applyAlignment="1">
      <alignment horizontal="left"/>
    </xf>
    <xf numFmtId="37" fontId="0" fillId="0" borderId="6" xfId="0" applyBorder="1" applyAlignment="1">
      <alignment horizontal="center"/>
    </xf>
    <xf numFmtId="37" fontId="0" fillId="5" borderId="20" xfId="0" applyFill="1" applyBorder="1" applyAlignment="1">
      <alignment horizontal="right"/>
    </xf>
    <xf numFmtId="37" fontId="3" fillId="0" borderId="21" xfId="0" applyFont="1" applyBorder="1" applyAlignment="1">
      <alignment horizontal="centerContinuous" wrapText="1"/>
    </xf>
    <xf numFmtId="37" fontId="0" fillId="0" borderId="5" xfId="0" applyBorder="1" applyAlignment="1">
      <alignment horizontal="center"/>
    </xf>
    <xf numFmtId="37" fontId="8" fillId="0" borderId="21" xfId="0" applyFont="1" applyBorder="1"/>
    <xf numFmtId="37" fontId="3" fillId="0" borderId="0" xfId="0" applyFont="1" applyAlignment="1">
      <alignment horizontal="center"/>
    </xf>
    <xf numFmtId="37" fontId="0" fillId="0" borderId="23" xfId="0" applyBorder="1" applyAlignment="1">
      <alignment horizontal="centerContinuous" wrapText="1"/>
    </xf>
    <xf numFmtId="37" fontId="7" fillId="0" borderId="2" xfId="0" applyFont="1" applyBorder="1" applyAlignment="1">
      <alignment horizontal="centerContinuous"/>
    </xf>
    <xf numFmtId="37" fontId="0" fillId="0" borderId="2" xfId="0" applyBorder="1" applyAlignment="1">
      <alignment horizontal="centerContinuous"/>
    </xf>
    <xf numFmtId="37" fontId="0" fillId="0" borderId="24" xfId="0" applyBorder="1"/>
    <xf numFmtId="37" fontId="0" fillId="0" borderId="26" xfId="0" applyBorder="1"/>
    <xf numFmtId="37" fontId="0" fillId="0" borderId="18" xfId="0" applyBorder="1"/>
    <xf numFmtId="164" fontId="0" fillId="0" borderId="15" xfId="0" applyNumberFormat="1" applyBorder="1" applyAlignment="1">
      <alignment horizontal="center"/>
    </xf>
    <xf numFmtId="37" fontId="0" fillId="0" borderId="16" xfId="0" applyBorder="1"/>
    <xf numFmtId="37" fontId="0" fillId="5" borderId="19" xfId="0" applyFill="1" applyBorder="1"/>
    <xf numFmtId="37" fontId="0" fillId="0" borderId="14" xfId="0" applyBorder="1" applyAlignment="1">
      <alignment horizontal="right"/>
    </xf>
    <xf numFmtId="37" fontId="14" fillId="0" borderId="15" xfId="0" applyFont="1" applyBorder="1" applyAlignment="1">
      <alignment horizontal="center" wrapText="1"/>
    </xf>
    <xf numFmtId="37" fontId="0" fillId="5" borderId="14" xfId="0" applyFill="1" applyBorder="1"/>
    <xf numFmtId="37" fontId="0" fillId="5" borderId="1" xfId="0" applyFill="1" applyBorder="1"/>
    <xf numFmtId="37" fontId="0" fillId="0" borderId="28" xfId="0" applyBorder="1"/>
    <xf numFmtId="5" fontId="0" fillId="3" borderId="1" xfId="0" applyNumberFormat="1" applyFill="1" applyBorder="1"/>
    <xf numFmtId="42" fontId="0" fillId="3" borderId="1" xfId="0" applyNumberFormat="1" applyFill="1" applyBorder="1"/>
    <xf numFmtId="37" fontId="0" fillId="0" borderId="15" xfId="0" applyBorder="1" applyAlignment="1">
      <alignment horizontal="right"/>
    </xf>
    <xf numFmtId="9" fontId="0" fillId="0" borderId="15" xfId="0" applyNumberFormat="1" applyBorder="1" applyAlignment="1">
      <alignment horizontal="center"/>
    </xf>
    <xf numFmtId="37" fontId="14" fillId="0" borderId="19" xfId="0" applyFont="1" applyBorder="1" applyAlignment="1">
      <alignment horizontal="center" wrapText="1"/>
    </xf>
    <xf numFmtId="42" fontId="0" fillId="7" borderId="1" xfId="0" applyNumberFormat="1" applyFill="1" applyBorder="1"/>
    <xf numFmtId="42" fontId="0" fillId="8" borderId="1" xfId="0" applyNumberFormat="1" applyFill="1" applyBorder="1"/>
    <xf numFmtId="41" fontId="0" fillId="3" borderId="1" xfId="0" applyNumberFormat="1" applyFill="1" applyBorder="1"/>
    <xf numFmtId="10" fontId="0" fillId="0" borderId="2" xfId="0" applyNumberFormat="1" applyBorder="1" applyAlignment="1">
      <alignment horizontal="right"/>
    </xf>
    <xf numFmtId="9" fontId="0" fillId="0" borderId="7" xfId="0" applyNumberFormat="1" applyBorder="1" applyAlignment="1">
      <alignment horizontal="right"/>
    </xf>
    <xf numFmtId="10" fontId="3" fillId="0" borderId="6" xfId="0" applyNumberFormat="1" applyFont="1" applyBorder="1" applyAlignment="1">
      <alignment horizontal="right"/>
    </xf>
    <xf numFmtId="10" fontId="0" fillId="0" borderId="4" xfId="0" applyNumberFormat="1" applyBorder="1" applyAlignment="1">
      <alignment horizontal="right"/>
    </xf>
    <xf numFmtId="10" fontId="0" fillId="0" borderId="1" xfId="0" applyNumberFormat="1" applyBorder="1" applyAlignment="1">
      <alignment horizontal="right"/>
    </xf>
    <xf numFmtId="10" fontId="0" fillId="8" borderId="1" xfId="0" applyNumberFormat="1" applyFill="1" applyBorder="1" applyAlignment="1">
      <alignment horizontal="right"/>
    </xf>
    <xf numFmtId="42" fontId="0" fillId="9" borderId="2" xfId="0" applyNumberFormat="1" applyFill="1" applyBorder="1"/>
    <xf numFmtId="0" fontId="0" fillId="0" borderId="2" xfId="0" applyNumberFormat="1" applyBorder="1"/>
    <xf numFmtId="0" fontId="0" fillId="0" borderId="6" xfId="0" applyNumberFormat="1" applyBorder="1"/>
    <xf numFmtId="39" fontId="0" fillId="3" borderId="12" xfId="0" applyNumberFormat="1" applyFill="1" applyBorder="1" applyAlignment="1">
      <alignment horizontal="center"/>
    </xf>
    <xf numFmtId="39" fontId="0" fillId="3" borderId="1" xfId="0" applyNumberFormat="1" applyFill="1" applyBorder="1"/>
    <xf numFmtId="42" fontId="0" fillId="3" borderId="5" xfId="0" applyNumberFormat="1" applyFill="1" applyBorder="1"/>
    <xf numFmtId="37" fontId="0" fillId="8" borderId="1" xfId="0" applyFill="1" applyBorder="1"/>
    <xf numFmtId="37" fontId="0" fillId="7" borderId="1" xfId="0" applyFill="1" applyBorder="1"/>
    <xf numFmtId="37" fontId="0" fillId="8" borderId="1" xfId="1" applyNumberFormat="1" applyFont="1" applyFill="1" applyBorder="1" applyProtection="1"/>
    <xf numFmtId="37" fontId="0" fillId="8" borderId="15" xfId="0" applyFill="1" applyBorder="1" applyAlignment="1">
      <alignment horizontal="right"/>
    </xf>
    <xf numFmtId="3" fontId="0" fillId="8" borderId="1" xfId="0" applyNumberFormat="1" applyFill="1" applyBorder="1"/>
    <xf numFmtId="168" fontId="0" fillId="8" borderId="29" xfId="0" applyNumberFormat="1" applyFill="1" applyBorder="1"/>
    <xf numFmtId="168" fontId="0" fillId="8" borderId="1" xfId="0" applyNumberFormat="1" applyFill="1" applyBorder="1"/>
    <xf numFmtId="169" fontId="0" fillId="8" borderId="1" xfId="0" applyNumberFormat="1" applyFill="1" applyBorder="1"/>
    <xf numFmtId="168" fontId="0" fillId="8" borderId="5" xfId="0" applyNumberFormat="1" applyFill="1" applyBorder="1"/>
    <xf numFmtId="168" fontId="4" fillId="8" borderId="1" xfId="0" applyNumberFormat="1" applyFont="1" applyFill="1" applyBorder="1"/>
    <xf numFmtId="168" fontId="0" fillId="7" borderId="1" xfId="0" applyNumberFormat="1" applyFill="1" applyBorder="1"/>
    <xf numFmtId="169" fontId="0" fillId="7" borderId="1" xfId="0" applyNumberFormat="1" applyFill="1" applyBorder="1"/>
    <xf numFmtId="170" fontId="0" fillId="7" borderId="1" xfId="0" applyNumberFormat="1" applyFill="1" applyBorder="1"/>
    <xf numFmtId="168" fontId="0" fillId="8" borderId="1" xfId="1" applyNumberFormat="1" applyFont="1" applyFill="1" applyBorder="1" applyProtection="1"/>
    <xf numFmtId="168" fontId="0" fillId="8" borderId="1" xfId="1" applyNumberFormat="1" applyFont="1" applyFill="1" applyBorder="1" applyAlignment="1" applyProtection="1">
      <alignment horizontal="left"/>
    </xf>
    <xf numFmtId="168" fontId="0" fillId="8" borderId="15" xfId="0" applyNumberFormat="1" applyFill="1" applyBorder="1" applyAlignment="1">
      <alignment horizontal="right"/>
    </xf>
    <xf numFmtId="168" fontId="0" fillId="8" borderId="15" xfId="1" applyNumberFormat="1" applyFont="1" applyFill="1" applyBorder="1" applyAlignment="1">
      <alignment horizontal="right"/>
    </xf>
    <xf numFmtId="170" fontId="0" fillId="8" borderId="1" xfId="0" applyNumberFormat="1" applyFill="1" applyBorder="1" applyAlignment="1">
      <alignment horizontal="right"/>
    </xf>
    <xf numFmtId="171" fontId="0" fillId="0" borderId="1" xfId="0" applyNumberFormat="1" applyBorder="1" applyAlignment="1">
      <alignment horizontal="right"/>
    </xf>
    <xf numFmtId="168" fontId="0" fillId="7" borderId="1" xfId="0" applyNumberFormat="1" applyFill="1" applyBorder="1" applyAlignment="1">
      <alignment horizontal="right"/>
    </xf>
    <xf numFmtId="168" fontId="0" fillId="7" borderId="15" xfId="0" applyNumberFormat="1" applyFill="1" applyBorder="1" applyAlignment="1">
      <alignment horizontal="right"/>
    </xf>
    <xf numFmtId="168" fontId="0" fillId="7" borderId="12" xfId="0" applyNumberFormat="1" applyFill="1" applyBorder="1" applyAlignment="1">
      <alignment horizontal="right"/>
    </xf>
    <xf numFmtId="168" fontId="0" fillId="8" borderId="7" xfId="0" applyNumberFormat="1" applyFill="1" applyBorder="1"/>
    <xf numFmtId="3" fontId="0" fillId="8" borderId="29" xfId="0" applyNumberFormat="1" applyFill="1" applyBorder="1"/>
    <xf numFmtId="37" fontId="0" fillId="8" borderId="1" xfId="0" applyFill="1" applyBorder="1" applyAlignment="1">
      <alignment horizontal="right"/>
    </xf>
    <xf numFmtId="37" fontId="0" fillId="0" borderId="15" xfId="0" applyBorder="1"/>
    <xf numFmtId="10" fontId="0" fillId="8" borderId="11" xfId="0" applyNumberFormat="1" applyFill="1" applyBorder="1" applyAlignment="1">
      <alignment horizontal="right"/>
    </xf>
    <xf numFmtId="168" fontId="0" fillId="8" borderId="31" xfId="0" applyNumberFormat="1" applyFill="1" applyBorder="1"/>
    <xf numFmtId="168" fontId="0" fillId="8" borderId="32" xfId="0" applyNumberFormat="1" applyFill="1" applyBorder="1"/>
    <xf numFmtId="43" fontId="0" fillId="8" borderId="5" xfId="0" applyNumberFormat="1" applyFill="1" applyBorder="1"/>
    <xf numFmtId="170" fontId="0" fillId="8" borderId="29" xfId="0" applyNumberFormat="1" applyFill="1" applyBorder="1"/>
    <xf numFmtId="37" fontId="0" fillId="8" borderId="15" xfId="0" applyFill="1" applyBorder="1"/>
    <xf numFmtId="37" fontId="0" fillId="0" borderId="15" xfId="1" applyNumberFormat="1" applyFont="1" applyBorder="1" applyAlignment="1">
      <alignment horizontal="left"/>
    </xf>
    <xf numFmtId="41" fontId="0" fillId="0" borderId="1" xfId="0" applyNumberFormat="1" applyBorder="1"/>
    <xf numFmtId="165" fontId="0" fillId="2" borderId="3" xfId="0" applyNumberFormat="1" applyFill="1" applyBorder="1"/>
    <xf numFmtId="165" fontId="0" fillId="2" borderId="4" xfId="0" applyNumberFormat="1" applyFill="1" applyBorder="1"/>
    <xf numFmtId="165" fontId="0" fillId="2" borderId="5" xfId="0" applyNumberFormat="1" applyFill="1" applyBorder="1"/>
    <xf numFmtId="174" fontId="0" fillId="0" borderId="0" xfId="0" applyNumberFormat="1" applyAlignment="1">
      <alignment horizontal="center"/>
    </xf>
    <xf numFmtId="5" fontId="0" fillId="0" borderId="7" xfId="0" applyNumberFormat="1" applyBorder="1" applyAlignment="1">
      <alignment horizontal="center"/>
    </xf>
    <xf numFmtId="37" fontId="0" fillId="0" borderId="1" xfId="0" applyBorder="1" applyAlignment="1">
      <alignment horizontal="center"/>
    </xf>
    <xf numFmtId="37" fontId="0" fillId="0" borderId="7" xfId="0" applyBorder="1" applyAlignment="1">
      <alignment horizontal="center"/>
    </xf>
    <xf numFmtId="174" fontId="0" fillId="0" borderId="7" xfId="0" applyNumberFormat="1" applyBorder="1" applyAlignment="1">
      <alignment horizontal="left"/>
    </xf>
    <xf numFmtId="174" fontId="0" fillId="0" borderId="1" xfId="0" applyNumberFormat="1" applyBorder="1" applyAlignment="1">
      <alignment horizontal="left"/>
    </xf>
    <xf numFmtId="175" fontId="0" fillId="0" borderId="7" xfId="0" applyNumberFormat="1" applyBorder="1" applyAlignment="1">
      <alignment horizontal="left"/>
    </xf>
    <xf numFmtId="175" fontId="0" fillId="0" borderId="1" xfId="0" applyNumberFormat="1" applyBorder="1" applyAlignment="1">
      <alignment horizontal="left"/>
    </xf>
    <xf numFmtId="37" fontId="0" fillId="11" borderId="1" xfId="0" applyFill="1" applyBorder="1"/>
    <xf numFmtId="37" fontId="0" fillId="7" borderId="24" xfId="0" applyFill="1" applyBorder="1"/>
    <xf numFmtId="168" fontId="0" fillId="8" borderId="33" xfId="0" applyNumberFormat="1" applyFill="1" applyBorder="1"/>
    <xf numFmtId="168" fontId="0" fillId="8" borderId="34" xfId="0" applyNumberFormat="1" applyFill="1" applyBorder="1"/>
    <xf numFmtId="42" fontId="0" fillId="11" borderId="1" xfId="0" applyNumberFormat="1" applyFill="1" applyBorder="1"/>
    <xf numFmtId="37" fontId="0" fillId="5" borderId="24" xfId="0" applyFill="1" applyBorder="1"/>
    <xf numFmtId="9" fontId="0" fillId="8" borderId="15" xfId="0" applyNumberFormat="1" applyFill="1" applyBorder="1" applyAlignment="1">
      <alignment horizontal="center"/>
    </xf>
    <xf numFmtId="37" fontId="0" fillId="8" borderId="24" xfId="0" applyFill="1" applyBorder="1" applyAlignment="1">
      <alignment horizontal="right"/>
    </xf>
    <xf numFmtId="37" fontId="0" fillId="5" borderId="1" xfId="0" applyFill="1" applyBorder="1" applyAlignment="1">
      <alignment horizontal="right"/>
    </xf>
    <xf numFmtId="37" fontId="16" fillId="0" borderId="0" xfId="0" applyFont="1" applyAlignment="1">
      <alignment horizontal="center"/>
    </xf>
    <xf numFmtId="37" fontId="0" fillId="12" borderId="0" xfId="0" applyFill="1"/>
    <xf numFmtId="168" fontId="0" fillId="8" borderId="35" xfId="0" applyNumberFormat="1" applyFill="1" applyBorder="1"/>
    <xf numFmtId="168" fontId="0" fillId="8" borderId="28" xfId="0" applyNumberFormat="1" applyFill="1" applyBorder="1"/>
    <xf numFmtId="39" fontId="0" fillId="0" borderId="1" xfId="0" applyNumberFormat="1" applyBorder="1"/>
    <xf numFmtId="168" fontId="0" fillId="8" borderId="36" xfId="0" applyNumberFormat="1" applyFill="1" applyBorder="1"/>
    <xf numFmtId="168" fontId="0" fillId="8" borderId="37" xfId="0" applyNumberFormat="1" applyFill="1" applyBorder="1"/>
    <xf numFmtId="168" fontId="0" fillId="8" borderId="38" xfId="0" applyNumberFormat="1" applyFill="1" applyBorder="1"/>
    <xf numFmtId="10" fontId="8" fillId="0" borderId="0" xfId="2" applyNumberFormat="1" applyFont="1" applyFill="1" applyBorder="1" applyAlignment="1" applyProtection="1">
      <alignment horizontal="right"/>
    </xf>
    <xf numFmtId="39" fontId="8" fillId="0" borderId="0" xfId="0" applyNumberFormat="1" applyFont="1"/>
    <xf numFmtId="10" fontId="0" fillId="0" borderId="0" xfId="2" applyNumberFormat="1" applyFont="1" applyFill="1" applyBorder="1" applyAlignment="1" applyProtection="1">
      <alignment horizontal="right"/>
    </xf>
    <xf numFmtId="168" fontId="0" fillId="8" borderId="39" xfId="0" applyNumberFormat="1" applyFill="1" applyBorder="1"/>
    <xf numFmtId="39" fontId="0" fillId="0" borderId="39" xfId="0" applyNumberFormat="1" applyBorder="1"/>
    <xf numFmtId="10" fontId="0" fillId="0" borderId="39" xfId="0" applyNumberFormat="1" applyBorder="1" applyAlignment="1">
      <alignment horizontal="right"/>
    </xf>
    <xf numFmtId="168" fontId="0" fillId="8" borderId="40" xfId="0" applyNumberFormat="1" applyFill="1" applyBorder="1"/>
    <xf numFmtId="37" fontId="0" fillId="10" borderId="0" xfId="0" applyFill="1"/>
    <xf numFmtId="0" fontId="0" fillId="9" borderId="6" xfId="0" applyNumberFormat="1" applyFill="1" applyBorder="1"/>
    <xf numFmtId="37" fontId="0" fillId="0" borderId="30" xfId="0" applyBorder="1"/>
    <xf numFmtId="37" fontId="3" fillId="3" borderId="5" xfId="0" applyFont="1" applyFill="1" applyBorder="1" applyAlignment="1">
      <alignment horizontal="center"/>
    </xf>
    <xf numFmtId="37" fontId="3" fillId="0" borderId="4" xfId="0" applyFont="1" applyBorder="1" applyAlignment="1">
      <alignment horizontal="center" wrapText="1"/>
    </xf>
    <xf numFmtId="164" fontId="0" fillId="0" borderId="19" xfId="0" applyNumberFormat="1" applyBorder="1" applyAlignment="1">
      <alignment horizontal="center"/>
    </xf>
    <xf numFmtId="168" fontId="0" fillId="8" borderId="12" xfId="0" applyNumberFormat="1" applyFill="1" applyBorder="1"/>
    <xf numFmtId="1" fontId="0" fillId="0" borderId="0" xfId="0" applyNumberFormat="1"/>
    <xf numFmtId="1" fontId="0" fillId="0" borderId="15" xfId="0" applyNumberFormat="1" applyBorder="1"/>
    <xf numFmtId="1" fontId="0" fillId="8" borderId="15" xfId="0" applyNumberFormat="1" applyFill="1" applyBorder="1"/>
    <xf numFmtId="37" fontId="18" fillId="0" borderId="0" xfId="0" applyFont="1"/>
    <xf numFmtId="168" fontId="0" fillId="0" borderId="0" xfId="0" applyNumberFormat="1"/>
    <xf numFmtId="171" fontId="0" fillId="5" borderId="1" xfId="0" applyNumberFormat="1" applyFill="1" applyBorder="1" applyAlignment="1">
      <alignment horizontal="right"/>
    </xf>
    <xf numFmtId="170" fontId="0" fillId="5" borderId="1" xfId="0" applyNumberFormat="1" applyFill="1" applyBorder="1" applyAlignment="1">
      <alignment horizontal="right"/>
    </xf>
    <xf numFmtId="10" fontId="0" fillId="5" borderId="39" xfId="2" applyNumberFormat="1" applyFont="1" applyFill="1" applyBorder="1" applyAlignment="1" applyProtection="1">
      <alignment horizontal="right"/>
    </xf>
    <xf numFmtId="171" fontId="0" fillId="5" borderId="24" xfId="0" applyNumberFormat="1" applyFill="1" applyBorder="1" applyAlignment="1">
      <alignment horizontal="right"/>
    </xf>
    <xf numFmtId="171" fontId="0" fillId="8" borderId="1" xfId="0" applyNumberFormat="1" applyFill="1" applyBorder="1" applyAlignment="1">
      <alignment horizontal="right"/>
    </xf>
    <xf numFmtId="1" fontId="0" fillId="8" borderId="1" xfId="2" applyNumberFormat="1" applyFont="1" applyFill="1" applyBorder="1" applyAlignment="1" applyProtection="1">
      <alignment horizontal="right"/>
    </xf>
    <xf numFmtId="39" fontId="0" fillId="8" borderId="1" xfId="0" applyNumberFormat="1" applyFill="1" applyBorder="1"/>
    <xf numFmtId="42" fontId="0" fillId="3" borderId="24" xfId="0" applyNumberFormat="1" applyFill="1" applyBorder="1"/>
    <xf numFmtId="168" fontId="0" fillId="7" borderId="15" xfId="0" applyNumberFormat="1" applyFill="1" applyBorder="1"/>
    <xf numFmtId="168" fontId="0" fillId="0" borderId="0" xfId="1" applyNumberFormat="1" applyFont="1" applyFill="1" applyBorder="1" applyAlignment="1" applyProtection="1">
      <alignment horizontal="left"/>
    </xf>
    <xf numFmtId="9" fontId="0" fillId="0" borderId="6" xfId="0" applyNumberFormat="1" applyBorder="1" applyAlignment="1">
      <alignment horizontal="right"/>
    </xf>
    <xf numFmtId="5" fontId="0" fillId="8" borderId="15" xfId="0" applyNumberFormat="1" applyFill="1" applyBorder="1" applyAlignment="1">
      <alignment horizontal="left"/>
    </xf>
    <xf numFmtId="42" fontId="0" fillId="0" borderId="0" xfId="0" applyNumberFormat="1"/>
    <xf numFmtId="168" fontId="0" fillId="8" borderId="18" xfId="0" applyNumberFormat="1" applyFill="1" applyBorder="1"/>
    <xf numFmtId="37" fontId="3" fillId="0" borderId="17" xfId="0" applyFont="1" applyBorder="1"/>
    <xf numFmtId="37" fontId="3" fillId="0" borderId="18" xfId="0" applyFont="1" applyBorder="1" applyAlignment="1">
      <alignment horizontal="center"/>
    </xf>
    <xf numFmtId="37" fontId="3" fillId="0" borderId="19" xfId="0" applyFont="1" applyBorder="1"/>
    <xf numFmtId="37" fontId="0" fillId="0" borderId="27" xfId="0" applyBorder="1"/>
    <xf numFmtId="168" fontId="0" fillId="8" borderId="19" xfId="0" applyNumberFormat="1" applyFill="1" applyBorder="1"/>
    <xf numFmtId="37" fontId="3" fillId="0" borderId="24" xfId="0" applyFont="1" applyBorder="1"/>
    <xf numFmtId="37" fontId="3" fillId="0" borderId="7" xfId="0" applyFont="1" applyBorder="1" applyAlignment="1">
      <alignment horizontal="centerContinuous"/>
    </xf>
    <xf numFmtId="37" fontId="3" fillId="0" borderId="11" xfId="0" applyFont="1" applyBorder="1" applyAlignment="1">
      <alignment horizontal="left"/>
    </xf>
    <xf numFmtId="42" fontId="0" fillId="13" borderId="15" xfId="0" applyNumberFormat="1" applyFill="1" applyBorder="1"/>
    <xf numFmtId="37" fontId="3" fillId="0" borderId="0" xfId="0" applyFont="1" applyAlignment="1">
      <alignment horizontal="center" wrapText="1"/>
    </xf>
    <xf numFmtId="49" fontId="0" fillId="0" borderId="1" xfId="0" applyNumberFormat="1" applyBorder="1" applyAlignment="1">
      <alignment horizontal="right"/>
    </xf>
    <xf numFmtId="37" fontId="15" fillId="0" borderId="1" xfId="0" applyFont="1" applyBorder="1" applyAlignment="1">
      <alignment horizontal="center"/>
    </xf>
    <xf numFmtId="37" fontId="0" fillId="14" borderId="25" xfId="0" applyFill="1" applyBorder="1"/>
    <xf numFmtId="37" fontId="0" fillId="14" borderId="26" xfId="0" applyFill="1" applyBorder="1"/>
    <xf numFmtId="37" fontId="0" fillId="14" borderId="18" xfId="0" applyFill="1" applyBorder="1"/>
    <xf numFmtId="37" fontId="0" fillId="14" borderId="30" xfId="0" applyFill="1" applyBorder="1"/>
    <xf numFmtId="37" fontId="3" fillId="0" borderId="49" xfId="0" applyFont="1" applyBorder="1" applyAlignment="1">
      <alignment horizontal="center" wrapText="1"/>
    </xf>
    <xf numFmtId="37" fontId="0" fillId="0" borderId="50" xfId="0" applyBorder="1"/>
    <xf numFmtId="37" fontId="3" fillId="14" borderId="51" xfId="0" applyFont="1" applyFill="1" applyBorder="1" applyAlignment="1">
      <alignment horizontal="center" wrapText="1"/>
    </xf>
    <xf numFmtId="37" fontId="0" fillId="14" borderId="50" xfId="0" applyFill="1" applyBorder="1"/>
    <xf numFmtId="37" fontId="0" fillId="14" borderId="52" xfId="0" applyFill="1" applyBorder="1"/>
    <xf numFmtId="37" fontId="0" fillId="14" borderId="0" xfId="0" applyFill="1"/>
    <xf numFmtId="37" fontId="0" fillId="14" borderId="6" xfId="0" applyFill="1" applyBorder="1"/>
    <xf numFmtId="37" fontId="8" fillId="0" borderId="0" xfId="0" applyFont="1" applyAlignment="1">
      <alignment horizontal="center"/>
    </xf>
    <xf numFmtId="42" fontId="0" fillId="3" borderId="53" xfId="0" applyNumberFormat="1" applyFill="1" applyBorder="1"/>
    <xf numFmtId="49" fontId="0" fillId="0" borderId="54" xfId="0" applyNumberFormat="1" applyBorder="1" applyAlignment="1">
      <alignment horizontal="right"/>
    </xf>
    <xf numFmtId="167" fontId="0" fillId="0" borderId="54" xfId="0" applyNumberFormat="1" applyBorder="1"/>
    <xf numFmtId="165" fontId="0" fillId="0" borderId="15" xfId="0" applyNumberFormat="1" applyBorder="1"/>
    <xf numFmtId="37" fontId="0" fillId="15" borderId="15" xfId="0" applyFill="1" applyBorder="1"/>
    <xf numFmtId="169" fontId="0" fillId="15" borderId="7" xfId="0" applyNumberFormat="1" applyFill="1" applyBorder="1" applyAlignment="1">
      <alignment horizontal="center"/>
    </xf>
    <xf numFmtId="168" fontId="0" fillId="15" borderId="7" xfId="0" applyNumberFormat="1" applyFill="1" applyBorder="1" applyAlignment="1">
      <alignment horizontal="center"/>
    </xf>
    <xf numFmtId="37" fontId="0" fillId="15" borderId="1" xfId="0" applyFill="1" applyBorder="1" applyAlignment="1">
      <alignment horizontal="center"/>
    </xf>
    <xf numFmtId="168" fontId="0" fillId="15" borderId="1" xfId="0" applyNumberFormat="1" applyFill="1" applyBorder="1"/>
    <xf numFmtId="169" fontId="0" fillId="15" borderId="1" xfId="0" applyNumberFormat="1" applyFill="1" applyBorder="1"/>
    <xf numFmtId="37" fontId="0" fillId="15" borderId="1" xfId="0" applyFill="1" applyBorder="1"/>
    <xf numFmtId="168" fontId="0" fillId="15" borderId="1" xfId="0" applyNumberFormat="1" applyFill="1" applyBorder="1" applyAlignment="1">
      <alignment horizontal="left"/>
    </xf>
    <xf numFmtId="168" fontId="0" fillId="15" borderId="49" xfId="0" applyNumberFormat="1" applyFill="1" applyBorder="1"/>
    <xf numFmtId="169" fontId="0" fillId="15" borderId="49" xfId="0" applyNumberFormat="1" applyFill="1" applyBorder="1"/>
    <xf numFmtId="169" fontId="0" fillId="15" borderId="1" xfId="0" applyNumberFormat="1" applyFill="1" applyBorder="1" applyAlignment="1">
      <alignment horizontal="right"/>
    </xf>
    <xf numFmtId="172" fontId="0" fillId="15" borderId="1" xfId="0" applyNumberFormat="1" applyFill="1" applyBorder="1"/>
    <xf numFmtId="168" fontId="0" fillId="15" borderId="3" xfId="0" applyNumberFormat="1" applyFill="1" applyBorder="1"/>
    <xf numFmtId="168" fontId="0" fillId="16" borderId="1" xfId="0" applyNumberFormat="1" applyFill="1" applyBorder="1"/>
    <xf numFmtId="37" fontId="0" fillId="16" borderId="1" xfId="0" applyFill="1" applyBorder="1"/>
    <xf numFmtId="37" fontId="0" fillId="15" borderId="41" xfId="0" applyFill="1" applyBorder="1"/>
    <xf numFmtId="37" fontId="0" fillId="0" borderId="48" xfId="0" applyBorder="1"/>
    <xf numFmtId="168" fontId="4" fillId="8" borderId="1" xfId="0" applyNumberFormat="1" applyFont="1" applyFill="1" applyBorder="1" applyAlignment="1">
      <alignment horizontal="left"/>
    </xf>
    <xf numFmtId="37" fontId="0" fillId="0" borderId="0" xfId="0" applyAlignment="1" applyProtection="1">
      <alignment horizontal="center"/>
      <protection locked="0"/>
    </xf>
    <xf numFmtId="37" fontId="21" fillId="0" borderId="0" xfId="0" applyFont="1" applyAlignment="1" applyProtection="1">
      <alignment vertical="center"/>
      <protection locked="0"/>
    </xf>
    <xf numFmtId="37" fontId="0" fillId="0" borderId="0" xfId="0" applyProtection="1">
      <protection locked="0"/>
    </xf>
    <xf numFmtId="37" fontId="22" fillId="0" borderId="0" xfId="0" applyFont="1" applyProtection="1">
      <protection locked="0"/>
    </xf>
    <xf numFmtId="37" fontId="22" fillId="0" borderId="0" xfId="0" applyFont="1" applyAlignment="1" applyProtection="1">
      <alignment horizontal="right"/>
      <protection locked="0"/>
    </xf>
    <xf numFmtId="37" fontId="23" fillId="0" borderId="0" xfId="0" applyFont="1"/>
    <xf numFmtId="168" fontId="0" fillId="8" borderId="49" xfId="0" applyNumberFormat="1" applyFill="1" applyBorder="1"/>
    <xf numFmtId="37" fontId="0" fillId="8" borderId="54" xfId="0" applyFill="1" applyBorder="1"/>
    <xf numFmtId="37" fontId="23" fillId="8" borderId="54" xfId="0" applyFont="1" applyFill="1" applyBorder="1"/>
    <xf numFmtId="49" fontId="21" fillId="0" borderId="0" xfId="0" applyNumberFormat="1" applyFont="1" applyAlignment="1">
      <alignment horizontal="center" vertical="center"/>
    </xf>
    <xf numFmtId="37" fontId="21" fillId="0" borderId="0" xfId="0" applyFont="1" applyAlignment="1">
      <alignment horizontal="center" vertical="center"/>
    </xf>
    <xf numFmtId="37" fontId="0" fillId="0" borderId="0" xfId="0" applyAlignment="1">
      <alignment horizontal="left" wrapText="1"/>
    </xf>
    <xf numFmtId="37" fontId="0" fillId="0" borderId="91" xfId="0" applyBorder="1"/>
    <xf numFmtId="37" fontId="0" fillId="0" borderId="92" xfId="0" applyBorder="1"/>
    <xf numFmtId="37" fontId="0" fillId="0" borderId="93" xfId="0" applyBorder="1"/>
    <xf numFmtId="37" fontId="0" fillId="7" borderId="93" xfId="0" applyFill="1" applyBorder="1"/>
    <xf numFmtId="37" fontId="23" fillId="0" borderId="91" xfId="0" applyFont="1" applyBorder="1"/>
    <xf numFmtId="37" fontId="23" fillId="0" borderId="92" xfId="0" applyFont="1" applyBorder="1"/>
    <xf numFmtId="37" fontId="23" fillId="0" borderId="93" xfId="0" applyFont="1" applyBorder="1"/>
    <xf numFmtId="37" fontId="23" fillId="7" borderId="93" xfId="0" applyFont="1" applyFill="1" applyBorder="1"/>
    <xf numFmtId="37" fontId="7" fillId="0" borderId="0" xfId="0" applyFont="1" applyAlignment="1">
      <alignment horizontal="centerContinuous" vertical="center"/>
    </xf>
    <xf numFmtId="37" fontId="23" fillId="0" borderId="0" xfId="0" applyFont="1" applyProtection="1">
      <protection locked="0"/>
    </xf>
    <xf numFmtId="37" fontId="3" fillId="0" borderId="48" xfId="0" applyFont="1" applyBorder="1" applyAlignment="1">
      <alignment horizontal="center"/>
    </xf>
    <xf numFmtId="37" fontId="27" fillId="0" borderId="0" xfId="0" applyFont="1" applyAlignment="1" applyProtection="1">
      <alignment horizontal="center"/>
      <protection locked="0"/>
    </xf>
    <xf numFmtId="37" fontId="0" fillId="0" borderId="55" xfId="0" applyBorder="1" applyAlignment="1" applyProtection="1">
      <alignment horizontal="center"/>
      <protection locked="0"/>
    </xf>
    <xf numFmtId="37" fontId="0" fillId="0" borderId="0" xfId="4" applyFont="1" applyProtection="1">
      <protection locked="0"/>
    </xf>
    <xf numFmtId="37" fontId="0" fillId="0" borderId="55" xfId="4" applyFont="1" applyBorder="1" applyProtection="1">
      <protection locked="0"/>
    </xf>
    <xf numFmtId="37" fontId="29" fillId="0" borderId="0" xfId="0" applyFont="1" applyAlignment="1">
      <alignment horizontal="center" wrapText="1"/>
    </xf>
    <xf numFmtId="37" fontId="29" fillId="0" borderId="0" xfId="0" applyFont="1"/>
    <xf numFmtId="37" fontId="8" fillId="23" borderId="72" xfId="0" applyFont="1" applyFill="1" applyBorder="1" applyAlignment="1">
      <alignment horizontal="center" wrapText="1"/>
    </xf>
    <xf numFmtId="37" fontId="8" fillId="23" borderId="73" xfId="0" applyFont="1" applyFill="1" applyBorder="1" applyAlignment="1">
      <alignment horizontal="center" wrapText="1"/>
    </xf>
    <xf numFmtId="37" fontId="8" fillId="0" borderId="0" xfId="0" applyFont="1" applyAlignment="1">
      <alignment horizontal="center" wrapText="1"/>
    </xf>
    <xf numFmtId="0" fontId="0" fillId="0" borderId="0" xfId="0" applyNumberFormat="1" applyAlignment="1">
      <alignment horizontal="right"/>
    </xf>
    <xf numFmtId="37" fontId="8" fillId="0" borderId="0" xfId="0" applyFont="1" applyAlignment="1">
      <alignment horizontal="right"/>
    </xf>
    <xf numFmtId="37" fontId="0" fillId="0" borderId="81" xfId="0" applyBorder="1"/>
    <xf numFmtId="37" fontId="0" fillId="0" borderId="82" xfId="0" applyBorder="1"/>
    <xf numFmtId="37" fontId="8" fillId="23" borderId="85" xfId="0" applyFont="1" applyFill="1" applyBorder="1" applyAlignment="1">
      <alignment horizontal="center"/>
    </xf>
    <xf numFmtId="0" fontId="0" fillId="0" borderId="0" xfId="0" applyNumberFormat="1"/>
    <xf numFmtId="0" fontId="30" fillId="0" borderId="0" xfId="0" applyNumberFormat="1" applyFont="1" applyAlignment="1" applyProtection="1">
      <alignment horizontal="center"/>
      <protection locked="0"/>
    </xf>
    <xf numFmtId="49" fontId="24" fillId="0" borderId="70" xfId="0" applyNumberFormat="1" applyFont="1" applyBorder="1" applyAlignment="1">
      <alignment horizontal="center" vertical="center"/>
    </xf>
    <xf numFmtId="37" fontId="24" fillId="0" borderId="47" xfId="0" applyFont="1" applyBorder="1" applyAlignment="1">
      <alignment horizontal="center" vertical="center"/>
    </xf>
    <xf numFmtId="49" fontId="24" fillId="0" borderId="88" xfId="0" applyNumberFormat="1" applyFont="1" applyBorder="1" applyAlignment="1">
      <alignment horizontal="center" vertical="center"/>
    </xf>
    <xf numFmtId="37" fontId="24" fillId="0" borderId="89" xfId="0" applyFont="1" applyBorder="1" applyAlignment="1">
      <alignment horizontal="center" vertical="center"/>
    </xf>
    <xf numFmtId="9" fontId="0" fillId="0" borderId="0" xfId="0" applyNumberFormat="1" applyAlignment="1">
      <alignment horizontal="center"/>
    </xf>
    <xf numFmtId="9" fontId="0" fillId="0" borderId="0" xfId="0" applyNumberFormat="1" applyAlignment="1">
      <alignment horizontal="left"/>
    </xf>
    <xf numFmtId="49" fontId="29" fillId="0" borderId="0" xfId="0" applyNumberFormat="1" applyFont="1" applyAlignment="1">
      <alignment horizontal="right"/>
    </xf>
    <xf numFmtId="37" fontId="8" fillId="0" borderId="0" xfId="0" applyFont="1" applyAlignment="1">
      <alignment horizontal="center" vertical="center" wrapText="1"/>
    </xf>
    <xf numFmtId="37" fontId="8" fillId="0" borderId="0" xfId="0" applyFont="1" applyAlignment="1">
      <alignment horizontal="left" wrapText="1"/>
    </xf>
    <xf numFmtId="10" fontId="0" fillId="0" borderId="0" xfId="2" applyNumberFormat="1" applyFont="1" applyFill="1" applyBorder="1" applyAlignment="1">
      <alignment wrapText="1"/>
    </xf>
    <xf numFmtId="37" fontId="8" fillId="0" borderId="0" xfId="0" applyFont="1" applyAlignment="1">
      <alignment horizontal="center" vertical="center"/>
    </xf>
    <xf numFmtId="37" fontId="28" fillId="0" borderId="0" xfId="0" applyFont="1" applyAlignment="1">
      <alignment horizontal="right"/>
    </xf>
    <xf numFmtId="37" fontId="28" fillId="22" borderId="84" xfId="0" applyFont="1" applyFill="1" applyBorder="1" applyAlignment="1">
      <alignment horizontal="center"/>
    </xf>
    <xf numFmtId="37" fontId="28" fillId="0" borderId="0" xfId="0" applyFont="1" applyAlignment="1">
      <alignment horizontal="center"/>
    </xf>
    <xf numFmtId="37" fontId="28" fillId="0" borderId="0" xfId="0" applyFont="1" applyAlignment="1">
      <alignment vertical="center"/>
    </xf>
    <xf numFmtId="49" fontId="28" fillId="0" borderId="0" xfId="0" applyNumberFormat="1" applyFont="1" applyAlignment="1">
      <alignment horizontal="left" wrapText="1"/>
    </xf>
    <xf numFmtId="37" fontId="8" fillId="22" borderId="84" xfId="0" applyFont="1" applyFill="1" applyBorder="1" applyAlignment="1">
      <alignment horizontal="center"/>
    </xf>
    <xf numFmtId="37" fontId="27" fillId="0" borderId="0" xfId="0" applyFont="1" applyAlignment="1" applyProtection="1">
      <alignment horizontal="center" vertical="center" wrapText="1"/>
      <protection locked="0"/>
    </xf>
    <xf numFmtId="37" fontId="0" fillId="0" borderId="0" xfId="0" applyAlignment="1" applyProtection="1">
      <alignment horizontal="right"/>
      <protection locked="0"/>
    </xf>
    <xf numFmtId="37" fontId="32" fillId="0" borderId="26" xfId="0" applyFont="1" applyBorder="1" applyAlignment="1" applyProtection="1">
      <alignment vertical="center"/>
      <protection locked="0"/>
    </xf>
    <xf numFmtId="42" fontId="0" fillId="0" borderId="0" xfId="0" applyNumberFormat="1" applyAlignment="1" applyProtection="1">
      <alignment horizontal="right"/>
      <protection locked="0"/>
    </xf>
    <xf numFmtId="37" fontId="0" fillId="0" borderId="26" xfId="0" applyBorder="1" applyProtection="1">
      <protection locked="0"/>
    </xf>
    <xf numFmtId="37" fontId="0" fillId="19" borderId="94" xfId="0" applyFill="1" applyBorder="1" applyAlignment="1" applyProtection="1">
      <alignment vertical="center"/>
      <protection hidden="1"/>
    </xf>
    <xf numFmtId="37" fontId="0" fillId="0" borderId="0" xfId="0" applyAlignment="1" applyProtection="1">
      <alignment horizontal="left"/>
      <protection locked="0"/>
    </xf>
    <xf numFmtId="37" fontId="0" fillId="0" borderId="95" xfId="0" applyBorder="1" applyAlignment="1">
      <alignment horizontal="centerContinuous" wrapText="1"/>
    </xf>
    <xf numFmtId="37" fontId="0" fillId="0" borderId="95" xfId="0" applyBorder="1"/>
    <xf numFmtId="37" fontId="9" fillId="0" borderId="84" xfId="0" applyFont="1" applyBorder="1" applyAlignment="1">
      <alignment vertical="center"/>
    </xf>
    <xf numFmtId="42" fontId="0" fillId="0" borderId="96" xfId="0" applyNumberFormat="1" applyBorder="1"/>
    <xf numFmtId="37" fontId="0" fillId="0" borderId="97" xfId="0" applyBorder="1"/>
    <xf numFmtId="173" fontId="0" fillId="15" borderId="97" xfId="0" applyNumberFormat="1" applyFill="1" applyBorder="1"/>
    <xf numFmtId="168" fontId="0" fillId="15" borderId="19" xfId="0" applyNumberFormat="1" applyFill="1" applyBorder="1"/>
    <xf numFmtId="168" fontId="0" fillId="15" borderId="96" xfId="0" applyNumberFormat="1" applyFill="1" applyBorder="1"/>
    <xf numFmtId="42" fontId="0" fillId="8" borderId="96" xfId="0" applyNumberFormat="1" applyFill="1" applyBorder="1"/>
    <xf numFmtId="42" fontId="0" fillId="8" borderId="19" xfId="0" applyNumberFormat="1" applyFill="1" applyBorder="1"/>
    <xf numFmtId="37" fontId="4" fillId="0" borderId="96" xfId="0" applyFont="1" applyBorder="1"/>
    <xf numFmtId="37" fontId="4" fillId="0" borderId="97" xfId="0" applyFont="1" applyBorder="1"/>
    <xf numFmtId="10" fontId="4" fillId="8" borderId="19" xfId="0" applyNumberFormat="1" applyFont="1" applyFill="1" applyBorder="1"/>
    <xf numFmtId="37" fontId="0" fillId="0" borderId="96" xfId="0" applyBorder="1"/>
    <xf numFmtId="42" fontId="0" fillId="0" borderId="98" xfId="0" applyNumberFormat="1" applyBorder="1"/>
    <xf numFmtId="37" fontId="0" fillId="0" borderId="98" xfId="0" applyBorder="1"/>
    <xf numFmtId="168" fontId="0" fillId="8" borderId="98" xfId="0" applyNumberFormat="1" applyFill="1" applyBorder="1"/>
    <xf numFmtId="9" fontId="0" fillId="0" borderId="75" xfId="0" applyNumberFormat="1" applyBorder="1"/>
    <xf numFmtId="9" fontId="0" fillId="0" borderId="78" xfId="0" applyNumberFormat="1" applyBorder="1"/>
    <xf numFmtId="37" fontId="0" fillId="0" borderId="78" xfId="0" applyBorder="1" applyAlignment="1">
      <alignment horizontal="right"/>
    </xf>
    <xf numFmtId="37" fontId="0" fillId="0" borderId="82" xfId="0" applyBorder="1" applyAlignment="1">
      <alignment horizontal="right"/>
    </xf>
    <xf numFmtId="37" fontId="0" fillId="0" borderId="0" xfId="0" applyAlignment="1">
      <alignment vertical="top" wrapText="1"/>
    </xf>
    <xf numFmtId="37" fontId="0" fillId="22" borderId="76" xfId="0" applyFill="1" applyBorder="1"/>
    <xf numFmtId="37" fontId="0" fillId="22" borderId="79" xfId="0" applyFill="1" applyBorder="1"/>
    <xf numFmtId="37" fontId="0" fillId="14" borderId="80" xfId="0" applyFill="1" applyBorder="1" applyAlignment="1">
      <alignment horizontal="right"/>
    </xf>
    <xf numFmtId="37" fontId="0" fillId="22" borderId="84" xfId="0" applyFill="1" applyBorder="1" applyAlignment="1">
      <alignment horizontal="center"/>
    </xf>
    <xf numFmtId="37" fontId="0" fillId="23" borderId="86" xfId="0" applyFill="1" applyBorder="1" applyAlignment="1">
      <alignment horizontal="center" wrapText="1"/>
    </xf>
    <xf numFmtId="10" fontId="8" fillId="22" borderId="83" xfId="2" applyNumberFormat="1" applyFont="1" applyFill="1" applyBorder="1" applyProtection="1"/>
    <xf numFmtId="49" fontId="29" fillId="0" borderId="0" xfId="0" applyNumberFormat="1" applyFont="1" applyAlignment="1">
      <alignment horizontal="left" wrapText="1"/>
    </xf>
    <xf numFmtId="37" fontId="0" fillId="18" borderId="84" xfId="0" applyFill="1" applyBorder="1" applyProtection="1">
      <protection locked="0"/>
    </xf>
    <xf numFmtId="10" fontId="0" fillId="22" borderId="19" xfId="2" applyNumberFormat="1" applyFont="1" applyFill="1" applyBorder="1" applyAlignment="1">
      <alignment horizontal="center"/>
    </xf>
    <xf numFmtId="37" fontId="0" fillId="21" borderId="47" xfId="4" applyFont="1" applyFill="1" applyBorder="1" applyAlignment="1" applyProtection="1">
      <alignment horizontal="center"/>
      <protection locked="0"/>
    </xf>
    <xf numFmtId="37" fontId="24" fillId="0" borderId="103" xfId="4" applyFont="1" applyBorder="1" applyAlignment="1">
      <alignment horizontal="center" vertical="center"/>
    </xf>
    <xf numFmtId="37" fontId="24" fillId="0" borderId="105" xfId="4" applyFont="1" applyBorder="1" applyAlignment="1">
      <alignment horizontal="center" vertical="center"/>
    </xf>
    <xf numFmtId="37" fontId="24" fillId="0" borderId="107" xfId="4" applyFont="1" applyBorder="1" applyAlignment="1">
      <alignment horizontal="center" vertical="center"/>
    </xf>
    <xf numFmtId="37" fontId="8" fillId="0" borderId="0" xfId="0" applyFont="1" applyAlignment="1">
      <alignment horizontal="left"/>
    </xf>
    <xf numFmtId="37" fontId="8" fillId="0" borderId="0" xfId="0" applyFont="1" applyAlignment="1" applyProtection="1">
      <alignment horizontal="left"/>
      <protection locked="0"/>
    </xf>
    <xf numFmtId="37" fontId="8" fillId="0" borderId="0" xfId="4" applyFont="1" applyProtection="1">
      <protection locked="0"/>
    </xf>
    <xf numFmtId="37" fontId="29" fillId="18" borderId="98" xfId="0" applyFont="1" applyFill="1" applyBorder="1" applyAlignment="1" applyProtection="1">
      <alignment horizontal="center" wrapText="1"/>
      <protection locked="0"/>
    </xf>
    <xf numFmtId="37" fontId="29" fillId="18" borderId="113" xfId="0" applyFont="1" applyFill="1" applyBorder="1" applyAlignment="1">
      <alignment horizontal="center" wrapText="1"/>
    </xf>
    <xf numFmtId="37" fontId="8" fillId="0" borderId="0" xfId="0" applyFont="1" applyAlignment="1">
      <alignment horizontal="right" vertical="center"/>
    </xf>
    <xf numFmtId="174" fontId="0" fillId="19" borderId="98" xfId="0" applyNumberFormat="1" applyFill="1" applyBorder="1" applyAlignment="1" applyProtection="1">
      <alignment vertical="center"/>
      <protection hidden="1"/>
    </xf>
    <xf numFmtId="5" fontId="0" fillId="19" borderId="98" xfId="0" applyNumberFormat="1" applyFill="1" applyBorder="1" applyAlignment="1" applyProtection="1">
      <alignment vertical="center"/>
      <protection hidden="1"/>
    </xf>
    <xf numFmtId="37" fontId="0" fillId="18" borderId="98" xfId="0" applyFill="1" applyBorder="1" applyAlignment="1">
      <alignment horizontal="right" vertical="center"/>
    </xf>
    <xf numFmtId="49" fontId="0" fillId="0" borderId="0" xfId="0" applyNumberFormat="1" applyAlignment="1" applyProtection="1">
      <alignment vertical="center" wrapText="1"/>
      <protection hidden="1"/>
    </xf>
    <xf numFmtId="49" fontId="29" fillId="0" borderId="0" xfId="0" applyNumberFormat="1" applyFont="1" applyAlignment="1">
      <alignment wrapText="1"/>
    </xf>
    <xf numFmtId="37" fontId="22" fillId="0" borderId="0" xfId="0" applyFont="1" applyAlignment="1" applyProtection="1">
      <alignment horizontal="left"/>
      <protection locked="0"/>
    </xf>
    <xf numFmtId="177" fontId="0" fillId="0" borderId="2" xfId="0" applyNumberFormat="1" applyBorder="1"/>
    <xf numFmtId="49" fontId="0" fillId="0" borderId="23" xfId="0" applyNumberFormat="1" applyBorder="1" applyAlignment="1">
      <alignment horizontal="centerContinuous" wrapText="1"/>
    </xf>
    <xf numFmtId="49" fontId="0" fillId="0" borderId="6" xfId="0" applyNumberFormat="1" applyBorder="1"/>
    <xf numFmtId="10" fontId="0" fillId="0" borderId="3" xfId="0" applyNumberFormat="1" applyBorder="1" applyAlignment="1">
      <alignment horizontal="right"/>
    </xf>
    <xf numFmtId="39" fontId="0" fillId="0" borderId="6" xfId="0" applyNumberFormat="1" applyBorder="1"/>
    <xf numFmtId="10" fontId="0" fillId="0" borderId="0" xfId="0" applyNumberFormat="1" applyAlignment="1">
      <alignment horizontal="right"/>
    </xf>
    <xf numFmtId="2" fontId="0" fillId="0" borderId="0" xfId="0" applyNumberFormat="1" applyAlignment="1" applyProtection="1">
      <alignment vertical="center" wrapText="1"/>
      <protection hidden="1"/>
    </xf>
    <xf numFmtId="37" fontId="0" fillId="22" borderId="114" xfId="0" applyFill="1" applyBorder="1"/>
    <xf numFmtId="37" fontId="0" fillId="22" borderId="115" xfId="0" applyFill="1" applyBorder="1" applyAlignment="1">
      <alignment horizontal="center"/>
    </xf>
    <xf numFmtId="0" fontId="0" fillId="22" borderId="115" xfId="0" applyNumberFormat="1" applyFill="1" applyBorder="1" applyAlignment="1">
      <alignment horizontal="center"/>
    </xf>
    <xf numFmtId="37" fontId="0" fillId="0" borderId="0" xfId="0" applyAlignment="1" applyProtection="1">
      <alignment horizontal="center" wrapText="1"/>
      <protection locked="0"/>
    </xf>
    <xf numFmtId="37" fontId="24" fillId="0" borderId="87" xfId="0" applyFont="1" applyBorder="1" applyAlignment="1">
      <alignment horizontal="right" vertical="center"/>
    </xf>
    <xf numFmtId="168" fontId="0" fillId="15" borderId="115" xfId="0" applyNumberFormat="1" applyFill="1" applyBorder="1"/>
    <xf numFmtId="37" fontId="23" fillId="8" borderId="10" xfId="0" applyFont="1" applyFill="1" applyBorder="1"/>
    <xf numFmtId="37" fontId="0" fillId="8" borderId="10" xfId="0" applyFill="1" applyBorder="1"/>
    <xf numFmtId="37" fontId="23" fillId="8" borderId="15" xfId="0" applyFont="1" applyFill="1" applyBorder="1"/>
    <xf numFmtId="37" fontId="0" fillId="5" borderId="119" xfId="0" applyFill="1" applyBorder="1"/>
    <xf numFmtId="37" fontId="0" fillId="5" borderId="7" xfId="0" applyFill="1" applyBorder="1"/>
    <xf numFmtId="37" fontId="0" fillId="0" borderId="43" xfId="0" applyBorder="1"/>
    <xf numFmtId="37" fontId="0" fillId="0" borderId="121" xfId="0" applyBorder="1"/>
    <xf numFmtId="14" fontId="0" fillId="0" borderId="6" xfId="0" applyNumberFormat="1" applyBorder="1" applyAlignment="1">
      <alignment horizontal="center"/>
    </xf>
    <xf numFmtId="176" fontId="0" fillId="0" borderId="6" xfId="0" applyNumberFormat="1" applyBorder="1" applyAlignment="1">
      <alignment horizontal="center"/>
    </xf>
    <xf numFmtId="176" fontId="0" fillId="0" borderId="23" xfId="0" applyNumberFormat="1" applyBorder="1" applyAlignment="1">
      <alignment horizontal="center"/>
    </xf>
    <xf numFmtId="42" fontId="8" fillId="13" borderId="98" xfId="0" applyNumberFormat="1" applyFont="1" applyFill="1" applyBorder="1"/>
    <xf numFmtId="49" fontId="0" fillId="0" borderId="0" xfId="0" applyNumberFormat="1" applyProtection="1">
      <protection locked="0"/>
    </xf>
    <xf numFmtId="2" fontId="0" fillId="0" borderId="0" xfId="0" applyNumberFormat="1" applyProtection="1">
      <protection locked="0"/>
    </xf>
    <xf numFmtId="2" fontId="0" fillId="0" borderId="0" xfId="0" applyNumberFormat="1" applyAlignment="1" applyProtection="1">
      <alignment horizontal="center"/>
      <protection locked="0"/>
    </xf>
    <xf numFmtId="37" fontId="31" fillId="0" borderId="6" xfId="4" applyFont="1" applyBorder="1" applyAlignment="1" applyProtection="1">
      <alignment vertical="center"/>
      <protection locked="0"/>
    </xf>
    <xf numFmtId="37" fontId="25" fillId="0" borderId="0" xfId="4" applyFont="1" applyAlignment="1">
      <alignment vertical="center"/>
    </xf>
    <xf numFmtId="37" fontId="4" fillId="0" borderId="0" xfId="4"/>
    <xf numFmtId="37" fontId="4" fillId="0" borderId="0" xfId="4" applyAlignment="1">
      <alignment vertical="center"/>
    </xf>
    <xf numFmtId="37" fontId="8" fillId="0" borderId="0" xfId="4" quotePrefix="1" applyFont="1" applyAlignment="1" applyProtection="1">
      <alignment horizontal="center"/>
      <protection locked="0"/>
    </xf>
    <xf numFmtId="37" fontId="5" fillId="0" borderId="0" xfId="4" applyFont="1" applyAlignment="1">
      <alignment horizontal="right"/>
    </xf>
    <xf numFmtId="5" fontId="4" fillId="19" borderId="115" xfId="4" applyNumberFormat="1" applyFill="1" applyBorder="1" applyAlignment="1">
      <alignment horizontal="right"/>
    </xf>
    <xf numFmtId="37" fontId="4" fillId="0" borderId="6" xfId="4" applyBorder="1" applyAlignment="1">
      <alignment vertical="center"/>
    </xf>
    <xf numFmtId="37" fontId="4" fillId="0" borderId="0" xfId="4" applyAlignment="1" applyProtection="1">
      <alignment horizontal="right"/>
      <protection locked="0"/>
    </xf>
    <xf numFmtId="37" fontId="4" fillId="19" borderId="115" xfId="4" applyFill="1" applyBorder="1" applyAlignment="1" applyProtection="1">
      <alignment horizontal="right"/>
      <protection hidden="1"/>
    </xf>
    <xf numFmtId="5" fontId="4" fillId="19" borderId="115" xfId="4" applyNumberFormat="1" applyFill="1" applyBorder="1" applyAlignment="1" applyProtection="1">
      <alignment horizontal="right"/>
      <protection hidden="1"/>
    </xf>
    <xf numFmtId="174" fontId="4" fillId="19" borderId="115" xfId="4" applyNumberFormat="1" applyFill="1" applyBorder="1" applyAlignment="1" applyProtection="1">
      <alignment horizontal="right"/>
      <protection hidden="1"/>
    </xf>
    <xf numFmtId="9" fontId="4" fillId="19" borderId="115" xfId="4" applyNumberFormat="1" applyFill="1" applyBorder="1" applyAlignment="1" applyProtection="1">
      <alignment horizontal="right"/>
      <protection hidden="1"/>
    </xf>
    <xf numFmtId="10" fontId="4" fillId="19" borderId="115" xfId="2" applyNumberFormat="1" applyFont="1" applyFill="1" applyBorder="1" applyAlignment="1" applyProtection="1">
      <alignment horizontal="right"/>
      <protection hidden="1"/>
    </xf>
    <xf numFmtId="37" fontId="4" fillId="0" borderId="0" xfId="4" applyProtection="1">
      <protection locked="0"/>
    </xf>
    <xf numFmtId="39" fontId="4" fillId="19" borderId="115" xfId="4" applyNumberFormat="1" applyFill="1" applyBorder="1" applyAlignment="1" applyProtection="1">
      <alignment horizontal="right"/>
      <protection hidden="1"/>
    </xf>
    <xf numFmtId="37" fontId="27" fillId="0" borderId="6" xfId="4" applyFont="1" applyBorder="1" applyAlignment="1" applyProtection="1">
      <alignment horizontal="center" vertical="center" wrapText="1"/>
      <protection locked="0"/>
    </xf>
    <xf numFmtId="3" fontId="0" fillId="18" borderId="115" xfId="0" applyNumberFormat="1" applyFill="1" applyBorder="1" applyAlignment="1" applyProtection="1">
      <alignment horizontal="center" vertical="center"/>
      <protection locked="0"/>
    </xf>
    <xf numFmtId="37" fontId="0" fillId="18" borderId="115" xfId="0" applyFill="1" applyBorder="1" applyAlignment="1" applyProtection="1">
      <alignment horizontal="center" vertical="center"/>
      <protection locked="0"/>
    </xf>
    <xf numFmtId="5" fontId="0" fillId="19" borderId="115" xfId="0" applyNumberFormat="1" applyFill="1" applyBorder="1" applyAlignment="1" applyProtection="1">
      <alignment horizontal="center" vertical="center"/>
      <protection hidden="1"/>
    </xf>
    <xf numFmtId="37" fontId="0" fillId="18" borderId="115" xfId="0" applyFill="1" applyBorder="1" applyAlignment="1">
      <alignment horizontal="center" vertical="center"/>
    </xf>
    <xf numFmtId="10" fontId="36" fillId="15" borderId="0" xfId="2" applyNumberFormat="1" applyFont="1" applyFill="1" applyBorder="1" applyAlignment="1">
      <alignment horizontal="right"/>
    </xf>
    <xf numFmtId="179" fontId="36" fillId="15" borderId="0" xfId="7" applyNumberFormat="1" applyFont="1" applyFill="1" applyBorder="1" applyAlignment="1">
      <alignment horizontal="right"/>
    </xf>
    <xf numFmtId="179" fontId="4" fillId="0" borderId="0" xfId="7" applyNumberFormat="1" applyFont="1" applyBorder="1" applyAlignment="1">
      <alignment horizontal="right"/>
    </xf>
    <xf numFmtId="37" fontId="35" fillId="0" borderId="0" xfId="0" applyFont="1"/>
    <xf numFmtId="37" fontId="8" fillId="24" borderId="46" xfId="0" applyFont="1" applyFill="1" applyBorder="1" applyAlignment="1">
      <alignment horizontal="right"/>
    </xf>
    <xf numFmtId="179" fontId="8" fillId="24" borderId="46" xfId="7" applyNumberFormat="1" applyFont="1" applyFill="1" applyBorder="1" applyAlignment="1">
      <alignment horizontal="right"/>
    </xf>
    <xf numFmtId="10" fontId="34" fillId="0" borderId="0" xfId="2" applyNumberFormat="1" applyFont="1" applyBorder="1" applyAlignment="1">
      <alignment horizontal="right"/>
    </xf>
    <xf numFmtId="37" fontId="8" fillId="0" borderId="0" xfId="0" applyFont="1" applyAlignment="1">
      <alignment horizontal="left" indent="1"/>
    </xf>
    <xf numFmtId="37" fontId="0" fillId="0" borderId="0" xfId="0" applyAlignment="1">
      <alignment horizontal="left" indent="1"/>
    </xf>
    <xf numFmtId="37" fontId="0" fillId="0" borderId="0" xfId="0" applyAlignment="1">
      <alignment horizontal="left" wrapText="1" indent="1"/>
    </xf>
    <xf numFmtId="37" fontId="8" fillId="0" borderId="6" xfId="0" applyFont="1" applyBorder="1" applyAlignment="1">
      <alignment horizontal="left" indent="1"/>
    </xf>
    <xf numFmtId="37" fontId="3" fillId="0" borderId="8" xfId="0" applyFont="1" applyBorder="1" applyAlignment="1">
      <alignment horizontal="left" indent="1"/>
    </xf>
    <xf numFmtId="37" fontId="3" fillId="0" borderId="11" xfId="0" applyFont="1" applyBorder="1" applyAlignment="1">
      <alignment horizontal="left" indent="1"/>
    </xf>
    <xf numFmtId="37" fontId="0" fillId="0" borderId="3" xfId="0" applyBorder="1" applyAlignment="1">
      <alignment horizontal="left" indent="1"/>
    </xf>
    <xf numFmtId="37" fontId="3" fillId="0" borderId="0" xfId="0" applyFont="1" applyAlignment="1">
      <alignment horizontal="left" indent="1"/>
    </xf>
    <xf numFmtId="37" fontId="3" fillId="0" borderId="20" xfId="0" applyFont="1" applyBorder="1" applyAlignment="1">
      <alignment horizontal="left" indent="1"/>
    </xf>
    <xf numFmtId="37" fontId="0" fillId="0" borderId="25" xfId="0" applyBorder="1" applyAlignment="1">
      <alignment horizontal="left" indent="1"/>
    </xf>
    <xf numFmtId="37" fontId="0" fillId="0" borderId="18" xfId="0" applyBorder="1" applyAlignment="1">
      <alignment horizontal="left" indent="1"/>
    </xf>
    <xf numFmtId="37" fontId="0" fillId="0" borderId="20" xfId="0" applyBorder="1" applyAlignment="1">
      <alignment horizontal="left" indent="1"/>
    </xf>
    <xf numFmtId="9" fontId="0" fillId="0" borderId="1" xfId="2" applyFont="1" applyBorder="1" applyAlignment="1" applyProtection="1">
      <alignment horizontal="right"/>
    </xf>
    <xf numFmtId="37" fontId="0" fillId="15" borderId="119" xfId="0" applyFill="1" applyBorder="1"/>
    <xf numFmtId="37" fontId="0" fillId="25" borderId="15" xfId="0" applyFill="1" applyBorder="1"/>
    <xf numFmtId="37" fontId="0" fillId="25" borderId="44" xfId="0" applyFill="1" applyBorder="1"/>
    <xf numFmtId="37" fontId="0" fillId="25" borderId="21" xfId="0" applyFill="1" applyBorder="1"/>
    <xf numFmtId="37" fontId="0" fillId="25" borderId="1" xfId="0" applyFill="1" applyBorder="1"/>
    <xf numFmtId="43" fontId="0" fillId="0" borderId="0" xfId="7" applyFont="1" applyFill="1" applyBorder="1" applyProtection="1">
      <protection locked="0"/>
    </xf>
    <xf numFmtId="43" fontId="22" fillId="0" borderId="0" xfId="7" applyFont="1" applyAlignment="1" applyProtection="1">
      <alignment horizontal="right"/>
      <protection locked="0"/>
    </xf>
    <xf numFmtId="43" fontId="0" fillId="0" borderId="0" xfId="7" applyFont="1" applyFill="1" applyBorder="1" applyAlignment="1" applyProtection="1">
      <alignment horizontal="right"/>
      <protection locked="0"/>
    </xf>
    <xf numFmtId="37" fontId="25" fillId="0" borderId="0" xfId="0" applyFont="1" applyAlignment="1" applyProtection="1">
      <alignment vertical="center"/>
      <protection locked="0"/>
    </xf>
    <xf numFmtId="37" fontId="27" fillId="0" borderId="0" xfId="0" applyFont="1" applyAlignment="1" applyProtection="1">
      <alignment vertical="center"/>
      <protection locked="0"/>
    </xf>
    <xf numFmtId="37" fontId="25" fillId="0" borderId="0" xfId="4" applyFont="1" applyAlignment="1">
      <alignment horizontal="left" vertical="center"/>
    </xf>
    <xf numFmtId="37" fontId="39" fillId="0" borderId="0" xfId="0" applyFont="1"/>
    <xf numFmtId="37" fontId="35" fillId="0" borderId="129" xfId="0" applyFont="1" applyBorder="1" applyAlignment="1">
      <alignment horizontal="center" wrapText="1"/>
    </xf>
    <xf numFmtId="37" fontId="35" fillId="0" borderId="129" xfId="0" applyFont="1" applyBorder="1" applyAlignment="1">
      <alignment horizontal="center"/>
    </xf>
    <xf numFmtId="37" fontId="35" fillId="0" borderId="131" xfId="0" applyFont="1" applyBorder="1" applyAlignment="1">
      <alignment horizontal="center"/>
    </xf>
    <xf numFmtId="37" fontId="35" fillId="0" borderId="133" xfId="0" applyFont="1" applyBorder="1" applyAlignment="1">
      <alignment horizontal="center"/>
    </xf>
    <xf numFmtId="37" fontId="40" fillId="0" borderId="0" xfId="0" applyFont="1" applyAlignment="1">
      <alignment horizontal="right"/>
    </xf>
    <xf numFmtId="37" fontId="40" fillId="0" borderId="129" xfId="0" applyFont="1" applyBorder="1" applyAlignment="1">
      <alignment horizontal="center"/>
    </xf>
    <xf numFmtId="37" fontId="35" fillId="0" borderId="134" xfId="0" applyFont="1" applyBorder="1" applyAlignment="1">
      <alignment horizontal="center"/>
    </xf>
    <xf numFmtId="2" fontId="35" fillId="0" borderId="131" xfId="0" applyNumberFormat="1" applyFont="1" applyBorder="1" applyAlignment="1">
      <alignment horizontal="center"/>
    </xf>
    <xf numFmtId="2" fontId="40" fillId="0" borderId="129" xfId="0" applyNumberFormat="1" applyFont="1" applyBorder="1" applyAlignment="1">
      <alignment horizontal="center"/>
    </xf>
    <xf numFmtId="37" fontId="35" fillId="0" borderId="135" xfId="0" applyFont="1" applyBorder="1" applyAlignment="1">
      <alignment horizontal="center"/>
    </xf>
    <xf numFmtId="37" fontId="35" fillId="0" borderId="136" xfId="0" applyFont="1" applyBorder="1" applyAlignment="1">
      <alignment horizontal="center"/>
    </xf>
    <xf numFmtId="37" fontId="40" fillId="0" borderId="0" xfId="0" applyFont="1" applyAlignment="1">
      <alignment horizontal="center"/>
    </xf>
    <xf numFmtId="37" fontId="39" fillId="0" borderId="0" xfId="0" applyFont="1" applyAlignment="1">
      <alignment horizontal="center"/>
    </xf>
    <xf numFmtId="37" fontId="40" fillId="0" borderId="0" xfId="0" applyFont="1" applyAlignment="1">
      <alignment horizontal="left" wrapText="1"/>
    </xf>
    <xf numFmtId="37" fontId="35" fillId="0" borderId="0" xfId="0" applyFont="1" applyAlignment="1">
      <alignment horizontal="left" indent="1"/>
    </xf>
    <xf numFmtId="37" fontId="40" fillId="0" borderId="0" xfId="0" applyFont="1" applyAlignment="1">
      <alignment horizontal="left" indent="1"/>
    </xf>
    <xf numFmtId="37" fontId="39" fillId="0" borderId="0" xfId="0" applyFont="1" applyAlignment="1">
      <alignment horizontal="left" indent="1"/>
    </xf>
    <xf numFmtId="37" fontId="35" fillId="0" borderId="130" xfId="0" applyFont="1" applyBorder="1" applyAlignment="1">
      <alignment horizontal="left" indent="1"/>
    </xf>
    <xf numFmtId="37" fontId="35" fillId="0" borderId="130" xfId="0" applyFont="1" applyBorder="1" applyAlignment="1">
      <alignment horizontal="left" wrapText="1" indent="1"/>
    </xf>
    <xf numFmtId="37" fontId="35" fillId="23" borderId="131" xfId="0" applyFont="1" applyFill="1" applyBorder="1" applyAlignment="1">
      <alignment horizontal="center"/>
    </xf>
    <xf numFmtId="2" fontId="40" fillId="0" borderId="136" xfId="0" applyNumberFormat="1" applyFont="1" applyBorder="1" applyAlignment="1">
      <alignment horizontal="center"/>
    </xf>
    <xf numFmtId="37" fontId="40" fillId="0" borderId="129" xfId="0" applyFont="1" applyBorder="1" applyAlignment="1">
      <alignment horizontal="center" wrapText="1"/>
    </xf>
    <xf numFmtId="37" fontId="35" fillId="0" borderId="137" xfId="0" applyFont="1" applyBorder="1" applyAlignment="1">
      <alignment horizontal="center"/>
    </xf>
    <xf numFmtId="37" fontId="40" fillId="0" borderId="0" xfId="0" applyFont="1" applyAlignment="1">
      <alignment horizontal="right" indent="1"/>
    </xf>
    <xf numFmtId="39" fontId="35" fillId="0" borderId="133" xfId="0" applyNumberFormat="1" applyFont="1" applyBorder="1" applyAlignment="1">
      <alignment horizontal="center"/>
    </xf>
    <xf numFmtId="39" fontId="35" fillId="23" borderId="133" xfId="0" applyNumberFormat="1" applyFont="1" applyFill="1" applyBorder="1" applyAlignment="1">
      <alignment horizontal="center"/>
    </xf>
    <xf numFmtId="39" fontId="40" fillId="0" borderId="129" xfId="0" applyNumberFormat="1" applyFont="1" applyBorder="1" applyAlignment="1">
      <alignment horizontal="center"/>
    </xf>
    <xf numFmtId="39" fontId="35" fillId="0" borderId="134" xfId="0" applyNumberFormat="1" applyFont="1" applyBorder="1" applyAlignment="1">
      <alignment horizontal="center"/>
    </xf>
    <xf numFmtId="37" fontId="4" fillId="0" borderId="115" xfId="4" applyBorder="1" applyAlignment="1">
      <alignment vertical="center"/>
    </xf>
    <xf numFmtId="37" fontId="8" fillId="0" borderId="0" xfId="4" applyFont="1" applyAlignment="1">
      <alignment vertical="center"/>
    </xf>
    <xf numFmtId="37" fontId="4" fillId="0" borderId="117" xfId="4" applyBorder="1" applyAlignment="1">
      <alignment vertical="center"/>
    </xf>
    <xf numFmtId="37" fontId="0" fillId="0" borderId="25" xfId="0" applyBorder="1" applyAlignment="1">
      <alignment vertical="center"/>
    </xf>
    <xf numFmtId="37" fontId="0" fillId="0" borderId="0" xfId="0" applyAlignment="1">
      <alignment vertical="center"/>
    </xf>
    <xf numFmtId="37" fontId="8" fillId="17" borderId="115" xfId="0" applyFont="1" applyFill="1" applyBorder="1" applyAlignment="1">
      <alignment horizontal="center" vertical="center"/>
    </xf>
    <xf numFmtId="37" fontId="8" fillId="17" borderId="115" xfId="0" applyFont="1" applyFill="1" applyBorder="1" applyAlignment="1">
      <alignment horizontal="center" vertical="center" wrapText="1"/>
    </xf>
    <xf numFmtId="37" fontId="8" fillId="0" borderId="0" xfId="4" quotePrefix="1" applyFont="1" applyAlignment="1">
      <alignment horizontal="left" vertical="center"/>
    </xf>
    <xf numFmtId="37" fontId="8" fillId="0" borderId="26" xfId="4" quotePrefix="1" applyFont="1" applyBorder="1" applyAlignment="1">
      <alignment horizontal="left" vertical="center"/>
    </xf>
    <xf numFmtId="37" fontId="43" fillId="0" borderId="0" xfId="0" applyFont="1" applyAlignment="1">
      <alignment horizontal="right"/>
    </xf>
    <xf numFmtId="37" fontId="0" fillId="0" borderId="13" xfId="0" applyBorder="1" applyAlignment="1">
      <alignment horizontal="left" indent="1"/>
    </xf>
    <xf numFmtId="37" fontId="10" fillId="0" borderId="13" xfId="0" applyFont="1" applyBorder="1" applyAlignment="1">
      <alignment horizontal="center"/>
    </xf>
    <xf numFmtId="37" fontId="6" fillId="0" borderId="6" xfId="0" applyFont="1" applyBorder="1" applyAlignment="1">
      <alignment horizontal="left" indent="1"/>
    </xf>
    <xf numFmtId="37" fontId="11" fillId="4" borderId="6" xfId="0" applyFont="1" applyFill="1" applyBorder="1" applyAlignment="1">
      <alignment horizontal="center"/>
    </xf>
    <xf numFmtId="37" fontId="7" fillId="0" borderId="0" xfId="0" applyFont="1" applyAlignment="1">
      <alignment horizontal="left" indent="1"/>
    </xf>
    <xf numFmtId="37" fontId="9" fillId="0" borderId="0" xfId="0" applyFont="1" applyAlignment="1">
      <alignment horizontal="left" indent="1"/>
    </xf>
    <xf numFmtId="37" fontId="0" fillId="0" borderId="13" xfId="0" applyBorder="1"/>
    <xf numFmtId="37" fontId="9" fillId="0" borderId="84" xfId="0" applyFont="1" applyBorder="1"/>
    <xf numFmtId="37" fontId="0" fillId="0" borderId="19" xfId="0" applyBorder="1"/>
    <xf numFmtId="37" fontId="0" fillId="0" borderId="115" xfId="0" applyBorder="1"/>
    <xf numFmtId="37" fontId="0" fillId="0" borderId="115" xfId="0" applyBorder="1" applyAlignment="1">
      <alignment horizontal="right"/>
    </xf>
    <xf numFmtId="37" fontId="9" fillId="0" borderId="0" xfId="0" applyFont="1" applyAlignment="1">
      <alignment vertical="center"/>
    </xf>
    <xf numFmtId="37" fontId="23" fillId="0" borderId="0" xfId="0" applyFont="1" applyAlignment="1">
      <alignment horizontal="left" wrapText="1" indent="1"/>
    </xf>
    <xf numFmtId="37" fontId="23" fillId="0" borderId="0" xfId="0" applyFont="1" applyAlignment="1">
      <alignment horizontal="left" wrapText="1"/>
    </xf>
    <xf numFmtId="37" fontId="19" fillId="0" borderId="0" xfId="0" applyFont="1" applyAlignment="1">
      <alignment vertical="center"/>
    </xf>
    <xf numFmtId="37" fontId="0" fillId="0" borderId="122" xfId="0" applyBorder="1"/>
    <xf numFmtId="37" fontId="0" fillId="0" borderId="123" xfId="0" applyBorder="1"/>
    <xf numFmtId="37" fontId="0" fillId="15" borderId="19" xfId="0" applyFill="1" applyBorder="1"/>
    <xf numFmtId="37" fontId="0" fillId="5" borderId="42" xfId="0" applyFill="1" applyBorder="1"/>
    <xf numFmtId="37" fontId="0" fillId="0" borderId="16" xfId="0" applyBorder="1" applyAlignment="1">
      <alignment horizontal="left" indent="1"/>
    </xf>
    <xf numFmtId="37" fontId="0" fillId="5" borderId="27" xfId="0" applyFill="1" applyBorder="1"/>
    <xf numFmtId="167" fontId="0" fillId="0" borderId="1" xfId="0" applyNumberFormat="1" applyBorder="1" applyAlignment="1">
      <alignment horizontal="center"/>
    </xf>
    <xf numFmtId="166" fontId="0" fillId="0" borderId="1" xfId="0" applyNumberFormat="1" applyBorder="1" applyAlignment="1">
      <alignment horizontal="right"/>
    </xf>
    <xf numFmtId="167" fontId="0" fillId="0" borderId="1" xfId="0" applyNumberFormat="1" applyBorder="1" applyAlignment="1">
      <alignment horizontal="right"/>
    </xf>
    <xf numFmtId="37" fontId="37" fillId="0" borderId="0" xfId="0" applyFont="1"/>
    <xf numFmtId="43" fontId="0" fillId="0" borderId="0" xfId="7" applyFont="1" applyBorder="1" applyAlignment="1" applyProtection="1">
      <alignment horizontal="right"/>
      <protection locked="0"/>
    </xf>
    <xf numFmtId="37" fontId="26" fillId="0" borderId="0" xfId="0" applyFont="1" applyAlignment="1">
      <alignment horizontal="left" vertical="center" wrapText="1" indent="1"/>
    </xf>
    <xf numFmtId="37" fontId="24" fillId="0" borderId="0" xfId="0" applyFont="1" applyAlignment="1">
      <alignment horizontal="left" vertical="center" wrapText="1" indent="1"/>
    </xf>
    <xf numFmtId="37" fontId="25" fillId="0" borderId="146" xfId="0" applyFont="1" applyBorder="1" applyAlignment="1">
      <alignment horizontal="left" vertical="center" wrapText="1" indent="1"/>
    </xf>
    <xf numFmtId="37" fontId="33" fillId="0" borderId="0" xfId="0" applyFont="1" applyAlignment="1">
      <alignment horizontal="left" vertical="center" wrapText="1" indent="1"/>
    </xf>
    <xf numFmtId="37" fontId="25" fillId="0" borderId="0" xfId="0" applyFont="1" applyAlignment="1">
      <alignment horizontal="left" vertical="center" wrapText="1" indent="1"/>
    </xf>
    <xf numFmtId="37" fontId="50" fillId="0" borderId="0" xfId="8" applyFill="1" applyAlignment="1">
      <alignment horizontal="left" vertical="center" wrapText="1" indent="1"/>
    </xf>
    <xf numFmtId="37" fontId="50" fillId="0" borderId="0" xfId="8" applyAlignment="1">
      <alignment horizontal="left" vertical="center" wrapText="1" indent="1"/>
    </xf>
    <xf numFmtId="37" fontId="27" fillId="0" borderId="0" xfId="0" applyFont="1" applyAlignment="1">
      <alignment horizontal="left" vertical="center" wrapText="1" indent="1"/>
    </xf>
    <xf numFmtId="14" fontId="8" fillId="0" borderId="0" xfId="0" applyNumberFormat="1" applyFont="1" applyAlignment="1">
      <alignment horizontal="left" indent="1"/>
    </xf>
    <xf numFmtId="14" fontId="8" fillId="0" borderId="0" xfId="0" applyNumberFormat="1" applyFont="1"/>
    <xf numFmtId="37" fontId="0" fillId="0" borderId="146" xfId="0" applyBorder="1"/>
    <xf numFmtId="164" fontId="0" fillId="0" borderId="115" xfId="0" applyNumberFormat="1" applyBorder="1" applyAlignment="1">
      <alignment horizontal="center"/>
    </xf>
    <xf numFmtId="37" fontId="33" fillId="0" borderId="0" xfId="0" applyFont="1"/>
    <xf numFmtId="168" fontId="0" fillId="0" borderId="1" xfId="0" applyNumberFormat="1" applyBorder="1"/>
    <xf numFmtId="37" fontId="37" fillId="0" borderId="4" xfId="0" applyFont="1" applyBorder="1"/>
    <xf numFmtId="37" fontId="37" fillId="0" borderId="5" xfId="0" applyFont="1" applyBorder="1"/>
    <xf numFmtId="178" fontId="0" fillId="0" borderId="1" xfId="0" applyNumberFormat="1" applyBorder="1" applyAlignment="1">
      <alignment horizontal="center"/>
    </xf>
    <xf numFmtId="166" fontId="0" fillId="0" borderId="1" xfId="0" applyNumberFormat="1" applyBorder="1" applyAlignment="1">
      <alignment horizontal="center"/>
    </xf>
    <xf numFmtId="14" fontId="0" fillId="0" borderId="6" xfId="0" applyNumberFormat="1" applyBorder="1" applyAlignment="1">
      <alignment horizontal="left"/>
    </xf>
    <xf numFmtId="37" fontId="23" fillId="8" borderId="138" xfId="0" applyFont="1" applyFill="1" applyBorder="1"/>
    <xf numFmtId="37" fontId="0" fillId="25" borderId="138" xfId="0" applyFill="1" applyBorder="1"/>
    <xf numFmtId="37" fontId="0" fillId="8" borderId="138" xfId="0" applyFill="1" applyBorder="1"/>
    <xf numFmtId="37" fontId="0" fillId="25" borderId="22" xfId="0" applyFill="1" applyBorder="1"/>
    <xf numFmtId="178" fontId="33" fillId="25" borderId="157" xfId="2" applyNumberFormat="1" applyFont="1" applyFill="1" applyBorder="1" applyAlignment="1" applyProtection="1">
      <alignment horizontal="center"/>
    </xf>
    <xf numFmtId="9" fontId="33" fillId="25" borderId="158" xfId="2" applyFont="1" applyFill="1" applyBorder="1" applyAlignment="1" applyProtection="1">
      <alignment horizontal="center"/>
    </xf>
    <xf numFmtId="14" fontId="8" fillId="0" borderId="6" xfId="0" applyNumberFormat="1" applyFont="1" applyBorder="1" applyAlignment="1">
      <alignment horizontal="center"/>
    </xf>
    <xf numFmtId="39" fontId="8" fillId="19" borderId="115" xfId="4" quotePrefix="1" applyNumberFormat="1" applyFont="1" applyFill="1" applyBorder="1" applyAlignment="1" applyProtection="1">
      <alignment horizontal="right"/>
      <protection hidden="1"/>
    </xf>
    <xf numFmtId="37" fontId="43" fillId="0" borderId="0" xfId="0" applyFont="1" applyAlignment="1">
      <alignment horizontal="right" indent="1"/>
    </xf>
    <xf numFmtId="37" fontId="9" fillId="0" borderId="84" xfId="0" applyFont="1" applyBorder="1" applyAlignment="1">
      <alignment horizontal="center"/>
    </xf>
    <xf numFmtId="37" fontId="9" fillId="0" borderId="84" xfId="0" applyFont="1" applyBorder="1" applyAlignment="1">
      <alignment horizontal="center" vertical="center"/>
    </xf>
    <xf numFmtId="37" fontId="0" fillId="27" borderId="118" xfId="0" applyFill="1" applyBorder="1" applyAlignment="1">
      <alignment horizontal="left" indent="1"/>
    </xf>
    <xf numFmtId="37" fontId="0" fillId="27" borderId="125" xfId="0" applyFill="1" applyBorder="1"/>
    <xf numFmtId="179" fontId="0" fillId="27" borderId="18" xfId="7" applyNumberFormat="1" applyFont="1" applyFill="1" applyBorder="1" applyProtection="1"/>
    <xf numFmtId="37" fontId="0" fillId="27" borderId="0" xfId="0" applyFill="1" applyAlignment="1">
      <alignment horizontal="left" indent="1"/>
    </xf>
    <xf numFmtId="37" fontId="0" fillId="27" borderId="26" xfId="0" applyFill="1" applyBorder="1"/>
    <xf numFmtId="179" fontId="0" fillId="27" borderId="25" xfId="7" applyNumberFormat="1" applyFont="1" applyFill="1" applyBorder="1" applyProtection="1"/>
    <xf numFmtId="9" fontId="0" fillId="27" borderId="18" xfId="2" applyFont="1" applyFill="1" applyBorder="1" applyProtection="1"/>
    <xf numFmtId="37" fontId="8" fillId="27" borderId="6" xfId="0" applyFont="1" applyFill="1" applyBorder="1" applyAlignment="1">
      <alignment horizontal="left" indent="1"/>
    </xf>
    <xf numFmtId="37" fontId="0" fillId="27" borderId="30" xfId="0" applyFill="1" applyBorder="1"/>
    <xf numFmtId="37" fontId="44" fillId="19" borderId="150" xfId="0" applyFont="1" applyFill="1" applyBorder="1"/>
    <xf numFmtId="37" fontId="51" fillId="19" borderId="151" xfId="0" applyFont="1" applyFill="1" applyBorder="1" applyAlignment="1">
      <alignment horizontal="left" indent="1"/>
    </xf>
    <xf numFmtId="37" fontId="44" fillId="19" borderId="152" xfId="0" applyFont="1" applyFill="1" applyBorder="1"/>
    <xf numFmtId="37" fontId="51" fillId="19" borderId="155" xfId="0" applyFont="1" applyFill="1" applyBorder="1" applyAlignment="1">
      <alignment horizontal="left" indent="1"/>
    </xf>
    <xf numFmtId="37" fontId="44" fillId="19" borderId="55" xfId="0" applyFont="1" applyFill="1" applyBorder="1"/>
    <xf numFmtId="37" fontId="51" fillId="19" borderId="122" xfId="0" applyFont="1" applyFill="1" applyBorder="1" applyAlignment="1">
      <alignment horizontal="left" indent="1"/>
    </xf>
    <xf numFmtId="9" fontId="44" fillId="19" borderId="152" xfId="2" applyFont="1" applyFill="1" applyBorder="1"/>
    <xf numFmtId="37" fontId="0" fillId="25" borderId="20" xfId="0" applyFill="1" applyBorder="1" applyAlignment="1">
      <alignment horizontal="left" indent="1"/>
    </xf>
    <xf numFmtId="37" fontId="8" fillId="0" borderId="20" xfId="0" applyFont="1" applyBorder="1" applyAlignment="1">
      <alignment horizontal="left" indent="1"/>
    </xf>
    <xf numFmtId="37" fontId="47" fillId="0" borderId="145" xfId="0" applyFont="1" applyBorder="1" applyAlignment="1">
      <alignment horizontal="left" indent="1"/>
    </xf>
    <xf numFmtId="37" fontId="0" fillId="0" borderId="116" xfId="0" applyBorder="1" applyAlignment="1">
      <alignment horizontal="left" indent="1"/>
    </xf>
    <xf numFmtId="37" fontId="0" fillId="0" borderId="120" xfId="0" applyBorder="1" applyAlignment="1">
      <alignment horizontal="left" indent="1"/>
    </xf>
    <xf numFmtId="37" fontId="0" fillId="0" borderId="14" xfId="0" applyBorder="1" applyAlignment="1">
      <alignment horizontal="left" indent="1"/>
    </xf>
    <xf numFmtId="14" fontId="0" fillId="0" borderId="6" xfId="0" applyNumberFormat="1" applyBorder="1" applyAlignment="1" applyProtection="1">
      <alignment horizontal="right" indent="1"/>
      <protection locked="0"/>
    </xf>
    <xf numFmtId="37" fontId="28" fillId="0" borderId="0" xfId="0" applyFont="1" applyAlignment="1">
      <alignment horizontal="left" indent="1"/>
    </xf>
    <xf numFmtId="37" fontId="29" fillId="0" borderId="0" xfId="0" applyFont="1" applyAlignment="1">
      <alignment horizontal="left" indent="1"/>
    </xf>
    <xf numFmtId="37" fontId="29" fillId="0" borderId="0" xfId="0" applyFont="1" applyAlignment="1">
      <alignment horizontal="left" wrapText="1" indent="1"/>
    </xf>
    <xf numFmtId="37" fontId="31" fillId="0" borderId="6" xfId="4" applyFont="1" applyBorder="1" applyAlignment="1" applyProtection="1">
      <alignment horizontal="left" vertical="center" indent="1"/>
      <protection locked="0"/>
    </xf>
    <xf numFmtId="37" fontId="25" fillId="0" borderId="25" xfId="4" applyFont="1" applyBorder="1" applyAlignment="1">
      <alignment horizontal="left" vertical="center" indent="1"/>
    </xf>
    <xf numFmtId="37" fontId="8" fillId="0" borderId="0" xfId="4" applyFont="1" applyAlignment="1">
      <alignment horizontal="left" vertical="center" indent="1"/>
    </xf>
    <xf numFmtId="37" fontId="4" fillId="0" borderId="0" xfId="4" applyAlignment="1">
      <alignment horizontal="left" vertical="center" indent="1"/>
    </xf>
    <xf numFmtId="7" fontId="0" fillId="19" borderId="115" xfId="4" applyNumberFormat="1" applyFont="1" applyFill="1" applyBorder="1" applyAlignment="1" applyProtection="1">
      <alignment horizontal="right"/>
      <protection hidden="1"/>
    </xf>
    <xf numFmtId="37" fontId="53" fillId="0" borderId="14" xfId="0" applyFont="1" applyBorder="1" applyAlignment="1">
      <alignment horizontal="right"/>
    </xf>
    <xf numFmtId="14" fontId="24" fillId="0" borderId="138" xfId="0" applyNumberFormat="1" applyFont="1" applyBorder="1" applyAlignment="1">
      <alignment horizontal="right" vertical="center" indent="1"/>
    </xf>
    <xf numFmtId="37" fontId="0" fillId="0" borderId="2" xfId="0" applyBorder="1" applyAlignment="1">
      <alignment horizontal="left" indent="1"/>
    </xf>
    <xf numFmtId="37" fontId="0" fillId="0" borderId="6" xfId="0" applyBorder="1" applyAlignment="1">
      <alignment horizontal="left" indent="1"/>
    </xf>
    <xf numFmtId="37" fontId="0" fillId="0" borderId="4" xfId="0" applyBorder="1" applyAlignment="1">
      <alignment horizontal="left" indent="1"/>
    </xf>
    <xf numFmtId="37" fontId="3" fillId="0" borderId="3" xfId="0" applyFont="1" applyBorder="1" applyAlignment="1">
      <alignment horizontal="left" indent="1"/>
    </xf>
    <xf numFmtId="37" fontId="0" fillId="0" borderId="48" xfId="0" applyBorder="1" applyAlignment="1">
      <alignment horizontal="left" indent="1"/>
    </xf>
    <xf numFmtId="49" fontId="4" fillId="0" borderId="0" xfId="0" applyNumberFormat="1" applyFont="1" applyAlignment="1">
      <alignment horizontal="left" indent="1"/>
    </xf>
    <xf numFmtId="37" fontId="0" fillId="0" borderId="90" xfId="0" applyBorder="1" applyAlignment="1">
      <alignment horizontal="left" indent="1"/>
    </xf>
    <xf numFmtId="37" fontId="4" fillId="0" borderId="0" xfId="0" applyFont="1" applyAlignment="1">
      <alignment horizontal="left" indent="1"/>
    </xf>
    <xf numFmtId="37" fontId="8" fillId="0" borderId="0" xfId="0" applyFont="1" applyAlignment="1">
      <alignment horizontal="left" vertical="top" indent="1"/>
    </xf>
    <xf numFmtId="37" fontId="0" fillId="0" borderId="51" xfId="0" applyBorder="1" applyAlignment="1">
      <alignment horizontal="left" indent="1"/>
    </xf>
    <xf numFmtId="37" fontId="8" fillId="0" borderId="18" xfId="0" applyFont="1" applyBorder="1" applyAlignment="1">
      <alignment horizontal="left" indent="1"/>
    </xf>
    <xf numFmtId="37" fontId="8" fillId="0" borderId="6" xfId="0" applyFont="1" applyBorder="1" applyAlignment="1">
      <alignment horizontal="left" vertical="top" indent="1"/>
    </xf>
    <xf numFmtId="37" fontId="0" fillId="0" borderId="126" xfId="0" applyBorder="1" applyAlignment="1">
      <alignment horizontal="left" indent="1"/>
    </xf>
    <xf numFmtId="37" fontId="0" fillId="3" borderId="3" xfId="0" applyFill="1" applyBorder="1" applyAlignment="1">
      <alignment horizontal="left" indent="1"/>
    </xf>
    <xf numFmtId="37" fontId="0" fillId="3" borderId="8" xfId="0" applyFill="1" applyBorder="1" applyAlignment="1">
      <alignment horizontal="left" indent="1"/>
    </xf>
    <xf numFmtId="37" fontId="0" fillId="3" borderId="140" xfId="0" applyFill="1" applyBorder="1" applyAlignment="1">
      <alignment horizontal="left" indent="1"/>
    </xf>
    <xf numFmtId="37" fontId="3" fillId="0" borderId="3" xfId="0" applyFont="1" applyBorder="1" applyAlignment="1">
      <alignment horizontal="right"/>
    </xf>
    <xf numFmtId="37" fontId="25" fillId="0" borderId="0" xfId="0" applyFont="1" applyAlignment="1" applyProtection="1">
      <alignment horizontal="left" vertical="center" indent="1"/>
      <protection locked="0"/>
    </xf>
    <xf numFmtId="37" fontId="4" fillId="0" borderId="0" xfId="4" applyAlignment="1">
      <alignment horizontal="left" indent="1"/>
    </xf>
    <xf numFmtId="37" fontId="4" fillId="0" borderId="55" xfId="4" applyBorder="1" applyAlignment="1">
      <alignment horizontal="left" vertical="center" indent="2"/>
    </xf>
    <xf numFmtId="37" fontId="24" fillId="0" borderId="118" xfId="0" applyFont="1" applyBorder="1" applyAlignment="1">
      <alignment horizontal="left" vertical="center" indent="1"/>
    </xf>
    <xf numFmtId="37" fontId="0" fillId="0" borderId="115" xfId="0" applyBorder="1" applyAlignment="1">
      <alignment horizontal="left" vertical="center" indent="1"/>
    </xf>
    <xf numFmtId="37" fontId="35" fillId="0" borderId="159" xfId="0" applyFont="1" applyBorder="1" applyAlignment="1">
      <alignment horizontal="center"/>
    </xf>
    <xf numFmtId="37" fontId="35" fillId="0" borderId="160" xfId="0" applyFont="1" applyBorder="1" applyAlignment="1">
      <alignment horizontal="center"/>
    </xf>
    <xf numFmtId="37" fontId="35" fillId="0" borderId="161" xfId="0" applyFont="1" applyBorder="1" applyAlignment="1">
      <alignment horizontal="center"/>
    </xf>
    <xf numFmtId="37" fontId="40" fillId="23" borderId="162" xfId="0" applyFont="1" applyFill="1" applyBorder="1" applyAlignment="1">
      <alignment horizontal="center"/>
    </xf>
    <xf numFmtId="37" fontId="0" fillId="0" borderId="163" xfId="0" applyBorder="1" applyAlignment="1">
      <alignment horizontal="left" vertical="center" indent="1"/>
    </xf>
    <xf numFmtId="37" fontId="0" fillId="0" borderId="146" xfId="0" applyBorder="1" applyAlignment="1">
      <alignment vertical="center"/>
    </xf>
    <xf numFmtId="37" fontId="25" fillId="0" borderId="127" xfId="0" applyFont="1" applyBorder="1" applyAlignment="1">
      <alignment horizontal="left" vertical="center" indent="1"/>
    </xf>
    <xf numFmtId="37" fontId="24" fillId="0" borderId="128" xfId="0" applyFont="1" applyBorder="1" applyAlignment="1">
      <alignment horizontal="left" vertical="center" indent="1"/>
    </xf>
    <xf numFmtId="37" fontId="0" fillId="0" borderId="164" xfId="0" applyBorder="1" applyAlignment="1">
      <alignment vertical="center"/>
    </xf>
    <xf numFmtId="37" fontId="0" fillId="26" borderId="115" xfId="0" applyFill="1" applyBorder="1" applyAlignment="1" applyProtection="1">
      <alignment horizontal="center"/>
      <protection locked="0"/>
    </xf>
    <xf numFmtId="180" fontId="33" fillId="27" borderId="115" xfId="0" applyNumberFormat="1" applyFont="1" applyFill="1" applyBorder="1" applyAlignment="1">
      <alignment horizontal="center"/>
    </xf>
    <xf numFmtId="37" fontId="41" fillId="0" borderId="14" xfId="0" applyFont="1" applyBorder="1" applyAlignment="1">
      <alignment horizontal="right" indent="1"/>
    </xf>
    <xf numFmtId="174" fontId="4" fillId="23" borderId="115" xfId="4" applyNumberFormat="1" applyFill="1" applyBorder="1" applyAlignment="1">
      <alignment horizontal="center"/>
    </xf>
    <xf numFmtId="39" fontId="24" fillId="0" borderId="0" xfId="4" applyNumberFormat="1" applyFont="1" applyAlignment="1" applyProtection="1">
      <alignment horizontal="right" vertical="center"/>
      <protection locked="0"/>
    </xf>
    <xf numFmtId="37" fontId="0" fillId="0" borderId="25" xfId="0" applyBorder="1" applyAlignment="1">
      <alignment horizontal="left" vertical="center" indent="1"/>
    </xf>
    <xf numFmtId="37" fontId="0" fillId="0" borderId="0" xfId="0" applyAlignment="1">
      <alignment horizontal="left" vertical="center" indent="1"/>
    </xf>
    <xf numFmtId="37" fontId="0" fillId="0" borderId="26" xfId="0" applyBorder="1" applyAlignment="1">
      <alignment horizontal="left" vertical="center" indent="1"/>
    </xf>
    <xf numFmtId="37" fontId="33" fillId="23" borderId="115" xfId="4" applyFont="1" applyFill="1" applyBorder="1" applyAlignment="1">
      <alignment horizontal="right"/>
    </xf>
    <xf numFmtId="5" fontId="33" fillId="23" borderId="115" xfId="4" applyNumberFormat="1" applyFont="1" applyFill="1" applyBorder="1" applyAlignment="1">
      <alignment horizontal="right"/>
    </xf>
    <xf numFmtId="37" fontId="55" fillId="0" borderId="0" xfId="4" quotePrefix="1" applyFont="1" applyAlignment="1" applyProtection="1">
      <alignment horizontal="right"/>
      <protection locked="0"/>
    </xf>
    <xf numFmtId="174" fontId="4" fillId="23" borderId="143" xfId="4" applyNumberFormat="1" applyFill="1" applyBorder="1" applyAlignment="1">
      <alignment horizontal="center"/>
    </xf>
    <xf numFmtId="37" fontId="5" fillId="0" borderId="164" xfId="4" applyFont="1" applyBorder="1" applyAlignment="1">
      <alignment horizontal="right" indent="1"/>
    </xf>
    <xf numFmtId="37" fontId="5" fillId="0" borderId="138" xfId="4" applyFont="1" applyBorder="1" applyAlignment="1">
      <alignment horizontal="right" indent="1"/>
    </xf>
    <xf numFmtId="37" fontId="0" fillId="0" borderId="116" xfId="4" applyFont="1" applyBorder="1" applyAlignment="1">
      <alignment horizontal="left" vertical="center" indent="2"/>
    </xf>
    <xf numFmtId="37" fontId="25" fillId="0" borderId="146" xfId="4" applyFont="1" applyBorder="1" applyAlignment="1">
      <alignment vertical="center"/>
    </xf>
    <xf numFmtId="37" fontId="4" fillId="0" borderId="146" xfId="4" applyBorder="1"/>
    <xf numFmtId="37" fontId="13" fillId="0" borderId="0" xfId="0" applyFont="1" applyAlignment="1">
      <alignment horizontal="center"/>
    </xf>
    <xf numFmtId="37" fontId="9" fillId="0" borderId="84" xfId="0" applyFont="1" applyBorder="1" applyAlignment="1">
      <alignment horizontal="left" indent="1"/>
    </xf>
    <xf numFmtId="37" fontId="41" fillId="0" borderId="15" xfId="0" applyFont="1" applyBorder="1" applyAlignment="1">
      <alignment horizontal="center" wrapText="1"/>
    </xf>
    <xf numFmtId="37" fontId="8" fillId="0" borderId="14" xfId="0" applyFont="1" applyBorder="1"/>
    <xf numFmtId="37" fontId="41" fillId="0" borderId="14" xfId="0" applyFont="1" applyBorder="1" applyAlignment="1">
      <alignment horizontal="right"/>
    </xf>
    <xf numFmtId="37" fontId="42" fillId="0" borderId="117" xfId="0" applyFont="1" applyBorder="1" applyAlignment="1">
      <alignment horizontal="center"/>
    </xf>
    <xf numFmtId="37" fontId="41" fillId="0" borderId="21" xfId="0" applyFont="1" applyBorder="1" applyAlignment="1">
      <alignment horizontal="left"/>
    </xf>
    <xf numFmtId="37" fontId="41" fillId="0" borderId="21" xfId="0" applyFont="1" applyBorder="1"/>
    <xf numFmtId="5" fontId="33" fillId="0" borderId="0" xfId="0" applyNumberFormat="1" applyFont="1"/>
    <xf numFmtId="37" fontId="41" fillId="0" borderId="4" xfId="0" applyFont="1" applyBorder="1"/>
    <xf numFmtId="178" fontId="0" fillId="0" borderId="157" xfId="0" applyNumberFormat="1" applyBorder="1" applyAlignment="1">
      <alignment horizontal="center"/>
    </xf>
    <xf numFmtId="178" fontId="33" fillId="25" borderId="165" xfId="2" applyNumberFormat="1" applyFont="1" applyFill="1" applyBorder="1" applyAlignment="1" applyProtection="1">
      <alignment horizontal="center"/>
    </xf>
    <xf numFmtId="37" fontId="33" fillId="25" borderId="70" xfId="0" applyFont="1" applyFill="1" applyBorder="1" applyAlignment="1">
      <alignment horizontal="center"/>
    </xf>
    <xf numFmtId="43" fontId="54" fillId="0" borderId="0" xfId="7" applyFont="1" applyAlignment="1" applyProtection="1">
      <alignment horizontal="right"/>
      <protection locked="0"/>
    </xf>
    <xf numFmtId="39" fontId="24" fillId="19" borderId="118" xfId="0" applyNumberFormat="1" applyFont="1" applyFill="1" applyBorder="1" applyAlignment="1" applyProtection="1">
      <alignment horizontal="center" vertical="center"/>
      <protection locked="0"/>
    </xf>
    <xf numFmtId="39" fontId="0" fillId="0" borderId="0" xfId="0" applyNumberFormat="1" applyProtection="1">
      <protection locked="0"/>
    </xf>
    <xf numFmtId="37" fontId="0" fillId="0" borderId="166" xfId="0" applyBorder="1"/>
    <xf numFmtId="164" fontId="0" fillId="27" borderId="15" xfId="0" applyNumberFormat="1" applyFill="1" applyBorder="1" applyAlignment="1">
      <alignment horizontal="center"/>
    </xf>
    <xf numFmtId="37" fontId="0" fillId="0" borderId="138" xfId="0" applyBorder="1"/>
    <xf numFmtId="37" fontId="48" fillId="0" borderId="20" xfId="0" applyFont="1" applyBorder="1" applyAlignment="1">
      <alignment horizontal="left" indent="1"/>
    </xf>
    <xf numFmtId="37" fontId="48" fillId="0" borderId="166" xfId="0" applyFont="1" applyBorder="1"/>
    <xf numFmtId="37" fontId="9" fillId="0" borderId="0" xfId="0" applyFont="1" applyAlignment="1">
      <alignment horizontal="right" indent="1"/>
    </xf>
    <xf numFmtId="37" fontId="28" fillId="0" borderId="0" xfId="0" applyFont="1" applyAlignment="1">
      <alignment horizontal="left" indent="2"/>
    </xf>
    <xf numFmtId="37" fontId="0" fillId="27" borderId="115" xfId="0" applyFill="1" applyBorder="1" applyAlignment="1">
      <alignment horizontal="center"/>
    </xf>
    <xf numFmtId="37" fontId="8" fillId="27" borderId="115" xfId="0" applyFont="1" applyFill="1" applyBorder="1" applyAlignment="1">
      <alignment horizontal="center"/>
    </xf>
    <xf numFmtId="14" fontId="8" fillId="0" borderId="0" xfId="0" applyNumberFormat="1" applyFont="1" applyAlignment="1">
      <alignment horizontal="center"/>
    </xf>
    <xf numFmtId="179" fontId="0" fillId="27" borderId="124" xfId="7" quotePrefix="1" applyNumberFormat="1" applyFont="1" applyFill="1" applyBorder="1" applyProtection="1"/>
    <xf numFmtId="179" fontId="0" fillId="27" borderId="18" xfId="7" quotePrefix="1" applyNumberFormat="1" applyFont="1" applyFill="1" applyBorder="1" applyProtection="1"/>
    <xf numFmtId="37" fontId="0" fillId="13" borderId="70" xfId="0" applyFill="1" applyBorder="1"/>
    <xf numFmtId="37" fontId="56" fillId="13" borderId="70" xfId="4" quotePrefix="1" applyFont="1" applyFill="1" applyBorder="1" applyAlignment="1" applyProtection="1">
      <alignment horizontal="center"/>
      <protection locked="0"/>
    </xf>
    <xf numFmtId="37" fontId="25" fillId="0" borderId="146" xfId="4" applyFont="1" applyBorder="1" applyAlignment="1">
      <alignment horizontal="left" vertical="center" indent="1"/>
    </xf>
    <xf numFmtId="37" fontId="57" fillId="0" borderId="164" xfId="4" applyFont="1" applyBorder="1" applyAlignment="1">
      <alignment horizontal="right" indent="1"/>
    </xf>
    <xf numFmtId="37" fontId="0" fillId="13" borderId="70" xfId="0" applyFill="1" applyBorder="1" applyAlignment="1">
      <alignment horizontal="left" indent="1"/>
    </xf>
    <xf numFmtId="37" fontId="39" fillId="0" borderId="0" xfId="0" applyFont="1" applyAlignment="1">
      <alignment horizontal="left" wrapText="1"/>
    </xf>
    <xf numFmtId="37" fontId="33" fillId="0" borderId="0" xfId="0" applyFont="1" applyAlignment="1">
      <alignment horizontal="left" indent="1"/>
    </xf>
    <xf numFmtId="37" fontId="10" fillId="0" borderId="0" xfId="0" applyFont="1" applyAlignment="1">
      <alignment horizontal="center"/>
    </xf>
    <xf numFmtId="37" fontId="11" fillId="4" borderId="0" xfId="0" applyFont="1" applyFill="1" applyAlignment="1">
      <alignment horizontal="center"/>
    </xf>
    <xf numFmtId="37" fontId="9" fillId="0" borderId="0" xfId="0" applyFont="1"/>
    <xf numFmtId="39" fontId="0" fillId="0" borderId="0" xfId="0" applyNumberFormat="1"/>
    <xf numFmtId="37" fontId="0" fillId="15" borderId="0" xfId="0" applyFill="1"/>
    <xf numFmtId="1" fontId="0" fillId="8" borderId="0" xfId="0" applyNumberFormat="1" applyFill="1"/>
    <xf numFmtId="37" fontId="41" fillId="0" borderId="0" xfId="0" applyFont="1" applyAlignment="1">
      <alignment horizontal="center" wrapText="1"/>
    </xf>
    <xf numFmtId="37" fontId="0" fillId="5" borderId="0" xfId="0" applyFill="1"/>
    <xf numFmtId="164" fontId="0" fillId="0" borderId="0" xfId="0" applyNumberFormat="1" applyAlignment="1">
      <alignment horizontal="center"/>
    </xf>
    <xf numFmtId="164" fontId="0" fillId="27" borderId="0" xfId="0" applyNumberFormat="1" applyFill="1" applyAlignment="1">
      <alignment horizontal="center"/>
    </xf>
    <xf numFmtId="180" fontId="33" fillId="27" borderId="0" xfId="0" applyNumberFormat="1" applyFont="1" applyFill="1" applyAlignment="1">
      <alignment horizontal="center"/>
    </xf>
    <xf numFmtId="37" fontId="41" fillId="0" borderId="0" xfId="0" applyFont="1" applyAlignment="1">
      <alignment horizontal="left"/>
    </xf>
    <xf numFmtId="49" fontId="4" fillId="23" borderId="115" xfId="4" applyNumberFormat="1" applyFill="1" applyBorder="1" applyAlignment="1">
      <alignment horizontal="center"/>
    </xf>
    <xf numFmtId="37" fontId="39" fillId="0" borderId="0" xfId="0" applyFont="1" applyAlignment="1">
      <alignment wrapText="1"/>
    </xf>
    <xf numFmtId="37" fontId="0" fillId="13" borderId="45" xfId="0" applyFill="1" applyBorder="1" applyAlignment="1">
      <alignment horizontal="center"/>
    </xf>
    <xf numFmtId="37" fontId="0" fillId="13" borderId="47" xfId="0" applyFill="1" applyBorder="1" applyAlignment="1">
      <alignment horizontal="center"/>
    </xf>
    <xf numFmtId="37" fontId="0" fillId="13" borderId="46" xfId="0" applyFill="1" applyBorder="1" applyAlignment="1">
      <alignment horizontal="center"/>
    </xf>
    <xf numFmtId="37" fontId="3" fillId="0" borderId="24" xfId="0" applyFont="1" applyBorder="1" applyAlignment="1">
      <alignment horizontal="center" wrapText="1"/>
    </xf>
    <xf numFmtId="37" fontId="3" fillId="0" borderId="7" xfId="0" applyFont="1" applyBorder="1" applyAlignment="1">
      <alignment horizontal="center" wrapText="1"/>
    </xf>
    <xf numFmtId="37" fontId="3" fillId="0" borderId="44" xfId="0" applyFont="1" applyBorder="1" applyAlignment="1">
      <alignment horizontal="center" wrapText="1"/>
    </xf>
    <xf numFmtId="37" fontId="12" fillId="0" borderId="13" xfId="0" applyFont="1" applyBorder="1" applyAlignment="1">
      <alignment horizontal="center" vertical="center" wrapText="1"/>
    </xf>
    <xf numFmtId="37" fontId="12" fillId="0" borderId="6" xfId="0" applyFont="1" applyBorder="1" applyAlignment="1">
      <alignment horizontal="center" vertical="center" wrapText="1"/>
    </xf>
    <xf numFmtId="37" fontId="0" fillId="0" borderId="0" xfId="0" applyAlignment="1">
      <alignment horizontal="left"/>
    </xf>
    <xf numFmtId="37" fontId="0" fillId="0" borderId="0" xfId="0" applyAlignment="1">
      <alignment horizontal="left" vertical="center" wrapText="1" indent="1"/>
    </xf>
    <xf numFmtId="37" fontId="0" fillId="0" borderId="0" xfId="0" applyAlignment="1">
      <alignment horizontal="left" wrapText="1" indent="1"/>
    </xf>
    <xf numFmtId="37" fontId="0" fillId="0" borderId="0" xfId="0" applyAlignment="1" applyProtection="1">
      <alignment horizontal="left" wrapText="1" indent="1"/>
      <protection locked="0"/>
    </xf>
    <xf numFmtId="37" fontId="8" fillId="0" borderId="0" xfId="0" applyFont="1" applyAlignment="1">
      <alignment wrapText="1"/>
    </xf>
    <xf numFmtId="37" fontId="3" fillId="0" borderId="3" xfId="0" applyFont="1" applyBorder="1" applyAlignment="1">
      <alignment horizontal="center" wrapText="1"/>
    </xf>
    <xf numFmtId="37" fontId="3" fillId="0" borderId="4" xfId="0" applyFont="1" applyBorder="1" applyAlignment="1">
      <alignment horizontal="center" wrapText="1"/>
    </xf>
    <xf numFmtId="37" fontId="0" fillId="0" borderId="3" xfId="0" applyBorder="1"/>
    <xf numFmtId="37" fontId="0" fillId="0" borderId="4" xfId="0" applyBorder="1"/>
    <xf numFmtId="165" fontId="0" fillId="2" borderId="3" xfId="0" applyNumberFormat="1" applyFill="1" applyBorder="1"/>
    <xf numFmtId="165" fontId="0" fillId="2" borderId="4" xfId="0" applyNumberFormat="1" applyFill="1" applyBorder="1"/>
    <xf numFmtId="165" fontId="0" fillId="2" borderId="5" xfId="0" applyNumberFormat="1" applyFill="1" applyBorder="1"/>
    <xf numFmtId="165" fontId="0" fillId="2" borderId="10" xfId="0" applyNumberFormat="1" applyFill="1" applyBorder="1"/>
    <xf numFmtId="165" fontId="0" fillId="0" borderId="3" xfId="0" applyNumberFormat="1" applyBorder="1"/>
    <xf numFmtId="165" fontId="0" fillId="0" borderId="4" xfId="0" applyNumberFormat="1" applyBorder="1"/>
    <xf numFmtId="178" fontId="33" fillId="0" borderId="149" xfId="0" applyNumberFormat="1" applyFont="1" applyBorder="1" applyAlignment="1">
      <alignment horizontal="center" vertical="center" wrapText="1"/>
    </xf>
    <xf numFmtId="37" fontId="33" fillId="0" borderId="44" xfId="0" applyFont="1" applyBorder="1" applyAlignment="1">
      <alignment horizontal="center" vertical="center" wrapText="1"/>
    </xf>
    <xf numFmtId="37" fontId="33" fillId="0" borderId="139" xfId="0" applyFont="1" applyBorder="1" applyAlignment="1">
      <alignment horizontal="center" vertical="center" wrapText="1"/>
    </xf>
    <xf numFmtId="37" fontId="8" fillId="0" borderId="117" xfId="0" applyFont="1" applyBorder="1" applyAlignment="1">
      <alignment horizontal="center"/>
    </xf>
    <xf numFmtId="37" fontId="35" fillId="0" borderId="117" xfId="0" applyFont="1" applyBorder="1" applyAlignment="1">
      <alignment horizontal="center"/>
    </xf>
    <xf numFmtId="37" fontId="0" fillId="0" borderId="117" xfId="0" applyBorder="1" applyAlignment="1">
      <alignment horizontal="center"/>
    </xf>
    <xf numFmtId="165" fontId="0" fillId="2" borderId="11" xfId="0" applyNumberFormat="1" applyFill="1" applyBorder="1"/>
    <xf numFmtId="165" fontId="0" fillId="2" borderId="2" xfId="0" applyNumberFormat="1" applyFill="1" applyBorder="1"/>
    <xf numFmtId="165" fontId="0" fillId="2" borderId="12" xfId="0" applyNumberFormat="1" applyFill="1" applyBorder="1"/>
    <xf numFmtId="9" fontId="0" fillId="0" borderId="119" xfId="0" applyNumberFormat="1" applyBorder="1" applyAlignment="1">
      <alignment horizontal="right" vertical="center"/>
    </xf>
    <xf numFmtId="9" fontId="0" fillId="0" borderId="7" xfId="0" applyNumberFormat="1" applyBorder="1" applyAlignment="1">
      <alignment horizontal="right" vertical="center"/>
    </xf>
    <xf numFmtId="37" fontId="52" fillId="19" borderId="122" xfId="0" applyFont="1" applyFill="1" applyBorder="1" applyAlignment="1">
      <alignment wrapText="1"/>
    </xf>
    <xf numFmtId="37" fontId="5" fillId="19" borderId="89" xfId="0" applyFont="1" applyFill="1" applyBorder="1" applyAlignment="1">
      <alignment wrapText="1"/>
    </xf>
    <xf numFmtId="37" fontId="44" fillId="19" borderId="153" xfId="0" applyFont="1" applyFill="1" applyBorder="1"/>
    <xf numFmtId="37" fontId="0" fillId="19" borderId="154" xfId="0" applyFill="1" applyBorder="1"/>
    <xf numFmtId="37" fontId="0" fillId="0" borderId="4" xfId="0" applyBorder="1" applyAlignment="1">
      <alignment horizontal="left"/>
    </xf>
    <xf numFmtId="37" fontId="0" fillId="0" borderId="5" xfId="0" applyBorder="1" applyAlignment="1">
      <alignment horizontal="left"/>
    </xf>
    <xf numFmtId="37" fontId="0" fillId="0" borderId="141" xfId="0" applyBorder="1" applyAlignment="1">
      <alignment horizontal="left" vertical="top" wrapText="1" indent="2"/>
    </xf>
    <xf numFmtId="37" fontId="0" fillId="0" borderId="0" xfId="0" applyAlignment="1">
      <alignment horizontal="left" vertical="top" wrapText="1" indent="2"/>
    </xf>
    <xf numFmtId="37" fontId="0" fillId="0" borderId="142" xfId="0" applyBorder="1" applyAlignment="1">
      <alignment horizontal="left" vertical="top" wrapText="1" indent="2"/>
    </xf>
    <xf numFmtId="37" fontId="8" fillId="0" borderId="0" xfId="0" applyFont="1" applyAlignment="1">
      <alignment horizontal="left" wrapText="1" indent="1"/>
    </xf>
    <xf numFmtId="37" fontId="0" fillId="0" borderId="144" xfId="0" applyBorder="1" applyAlignment="1">
      <alignment horizontal="left" indent="1"/>
    </xf>
    <xf numFmtId="37" fontId="0" fillId="0" borderId="156" xfId="0" applyBorder="1" applyAlignment="1">
      <alignment horizontal="left" indent="1"/>
    </xf>
    <xf numFmtId="37" fontId="0" fillId="0" borderId="20" xfId="4" applyFont="1" applyBorder="1" applyAlignment="1">
      <alignment horizontal="left" vertical="center" indent="1"/>
    </xf>
    <xf numFmtId="37" fontId="0" fillId="0" borderId="14" xfId="4" applyFont="1" applyBorder="1" applyAlignment="1">
      <alignment horizontal="left" vertical="center" indent="1"/>
    </xf>
    <xf numFmtId="37" fontId="0" fillId="0" borderId="106" xfId="4" applyFont="1" applyBorder="1" applyAlignment="1">
      <alignment horizontal="left" vertical="center" indent="1"/>
    </xf>
    <xf numFmtId="37" fontId="0" fillId="0" borderId="108" xfId="4" applyFont="1" applyBorder="1" applyAlignment="1">
      <alignment horizontal="left" vertical="center" indent="1"/>
    </xf>
    <xf numFmtId="37" fontId="0" fillId="0" borderId="68" xfId="4" applyFont="1" applyBorder="1" applyAlignment="1">
      <alignment horizontal="left" vertical="center" indent="1"/>
    </xf>
    <xf numFmtId="37" fontId="0" fillId="0" borderId="109" xfId="4" applyFont="1" applyBorder="1" applyAlignment="1">
      <alignment horizontal="left" vertical="center" indent="1"/>
    </xf>
    <xf numFmtId="37" fontId="8" fillId="0" borderId="100" xfId="4" applyFont="1" applyBorder="1" applyAlignment="1">
      <alignment horizontal="left" vertical="center" indent="1"/>
    </xf>
    <xf numFmtId="37" fontId="8" fillId="0" borderId="101" xfId="4" applyFont="1" applyBorder="1" applyAlignment="1">
      <alignment horizontal="left" vertical="center" indent="1"/>
    </xf>
    <xf numFmtId="10" fontId="0" fillId="19" borderId="102" xfId="4" applyNumberFormat="1" applyFont="1" applyFill="1" applyBorder="1" applyProtection="1">
      <protection hidden="1"/>
    </xf>
    <xf numFmtId="10" fontId="0" fillId="19" borderId="101" xfId="4" applyNumberFormat="1" applyFont="1" applyFill="1" applyBorder="1" applyProtection="1">
      <protection hidden="1"/>
    </xf>
    <xf numFmtId="37" fontId="0" fillId="0" borderId="69" xfId="4" applyFont="1" applyBorder="1" applyAlignment="1">
      <alignment horizontal="left" vertical="center" indent="1"/>
    </xf>
    <xf numFmtId="37" fontId="0" fillId="0" borderId="67" xfId="4" applyFont="1" applyBorder="1" applyAlignment="1">
      <alignment horizontal="left" vertical="center" indent="1"/>
    </xf>
    <xf numFmtId="37" fontId="0" fillId="0" borderId="67" xfId="4" applyFont="1" applyBorder="1" applyAlignment="1">
      <alignment horizontal="left" wrapText="1" indent="1"/>
    </xf>
    <xf numFmtId="37" fontId="0" fillId="0" borderId="104" xfId="4" applyFont="1" applyBorder="1" applyAlignment="1">
      <alignment horizontal="left" wrapText="1" indent="1"/>
    </xf>
    <xf numFmtId="37" fontId="8" fillId="0" borderId="60" xfId="4" applyFont="1" applyBorder="1" applyAlignment="1">
      <alignment horizontal="left" vertical="center" indent="1"/>
    </xf>
    <xf numFmtId="37" fontId="8" fillId="0" borderId="61" xfId="4" applyFont="1" applyBorder="1" applyAlignment="1">
      <alignment horizontal="left" vertical="center" indent="1"/>
    </xf>
    <xf numFmtId="5" fontId="0" fillId="19" borderId="62" xfId="4" applyNumberFormat="1" applyFont="1" applyFill="1" applyBorder="1" applyProtection="1">
      <protection hidden="1"/>
    </xf>
    <xf numFmtId="5" fontId="0" fillId="19" borderId="61" xfId="4" applyNumberFormat="1" applyFont="1" applyFill="1" applyBorder="1" applyProtection="1">
      <protection hidden="1"/>
    </xf>
    <xf numFmtId="5" fontId="0" fillId="19" borderId="66" xfId="4" applyNumberFormat="1" applyFont="1" applyFill="1" applyBorder="1" applyProtection="1">
      <protection hidden="1"/>
    </xf>
    <xf numFmtId="5" fontId="0" fillId="18" borderId="62" xfId="0" applyNumberFormat="1" applyFill="1" applyBorder="1"/>
    <xf numFmtId="5" fontId="0" fillId="18" borderId="61" xfId="0" applyNumberFormat="1" applyFill="1" applyBorder="1"/>
    <xf numFmtId="5" fontId="0" fillId="18" borderId="66" xfId="0" applyNumberFormat="1" applyFill="1" applyBorder="1"/>
    <xf numFmtId="5" fontId="0" fillId="18" borderId="62" xfId="4" applyNumberFormat="1" applyFont="1" applyFill="1" applyBorder="1" applyProtection="1">
      <protection locked="0"/>
    </xf>
    <xf numFmtId="5" fontId="0" fillId="18" borderId="61" xfId="4" applyNumberFormat="1" applyFont="1" applyFill="1" applyBorder="1" applyProtection="1">
      <protection locked="0"/>
    </xf>
    <xf numFmtId="5" fontId="0" fillId="19" borderId="62" xfId="0" applyNumberFormat="1" applyFill="1" applyBorder="1" applyProtection="1">
      <protection hidden="1"/>
    </xf>
    <xf numFmtId="5" fontId="0" fillId="19" borderId="66" xfId="0" applyNumberFormat="1" applyFill="1" applyBorder="1" applyProtection="1">
      <protection hidden="1"/>
    </xf>
    <xf numFmtId="37" fontId="8" fillId="0" borderId="63" xfId="4" applyFont="1" applyBorder="1" applyAlignment="1">
      <alignment horizontal="left" vertical="center" indent="1"/>
    </xf>
    <xf numFmtId="37" fontId="8" fillId="0" borderId="64" xfId="4" applyFont="1" applyBorder="1" applyAlignment="1">
      <alignment horizontal="left" vertical="center" indent="1"/>
    </xf>
    <xf numFmtId="10" fontId="0" fillId="19" borderId="65" xfId="4" applyNumberFormat="1" applyFont="1" applyFill="1" applyBorder="1" applyProtection="1">
      <protection hidden="1"/>
    </xf>
    <xf numFmtId="10" fontId="0" fillId="19" borderId="64" xfId="4" applyNumberFormat="1" applyFont="1" applyFill="1" applyBorder="1" applyProtection="1">
      <protection hidden="1"/>
    </xf>
    <xf numFmtId="10" fontId="0" fillId="19" borderId="99" xfId="4" applyNumberFormat="1" applyFont="1" applyFill="1" applyBorder="1" applyProtection="1">
      <protection hidden="1"/>
    </xf>
    <xf numFmtId="37" fontId="8" fillId="17" borderId="57" xfId="4" applyFont="1" applyFill="1" applyBorder="1" applyAlignment="1">
      <alignment horizontal="left" vertical="center" indent="1"/>
    </xf>
    <xf numFmtId="37" fontId="8" fillId="17" borderId="58" xfId="4" applyFont="1" applyFill="1" applyBorder="1" applyAlignment="1">
      <alignment horizontal="left" vertical="center" indent="1"/>
    </xf>
    <xf numFmtId="37" fontId="8" fillId="17" borderId="59" xfId="4" applyFont="1" applyFill="1" applyBorder="1" applyAlignment="1">
      <alignment horizontal="left" vertical="center" indent="1"/>
    </xf>
    <xf numFmtId="37" fontId="3" fillId="0" borderId="62" xfId="4" applyFont="1" applyBorder="1" applyAlignment="1">
      <alignment horizontal="center" vertical="center"/>
    </xf>
    <xf numFmtId="37" fontId="3" fillId="0" borderId="61" xfId="4" applyFont="1" applyBorder="1" applyAlignment="1">
      <alignment horizontal="center" vertical="center"/>
    </xf>
    <xf numFmtId="37" fontId="8" fillId="0" borderId="62" xfId="4" applyFont="1" applyBorder="1" applyAlignment="1">
      <alignment horizontal="center" vertical="center"/>
    </xf>
    <xf numFmtId="37" fontId="8" fillId="0" borderId="66" xfId="4" applyFont="1" applyBorder="1" applyAlignment="1">
      <alignment horizontal="center" vertical="center"/>
    </xf>
    <xf numFmtId="5" fontId="0" fillId="18" borderId="66" xfId="4" applyNumberFormat="1" applyFont="1" applyFill="1" applyBorder="1" applyProtection="1">
      <protection locked="0"/>
    </xf>
    <xf numFmtId="37" fontId="8" fillId="17" borderId="110" xfId="4" applyFont="1" applyFill="1" applyBorder="1" applyAlignment="1">
      <alignment horizontal="left" vertical="center" indent="1"/>
    </xf>
    <xf numFmtId="37" fontId="8" fillId="17" borderId="111" xfId="4" applyFont="1" applyFill="1" applyBorder="1" applyAlignment="1">
      <alignment horizontal="left" vertical="center" indent="1"/>
    </xf>
    <xf numFmtId="37" fontId="8" fillId="17" borderId="112" xfId="4" applyFont="1" applyFill="1" applyBorder="1" applyAlignment="1">
      <alignment horizontal="left" vertical="center" indent="1"/>
    </xf>
    <xf numFmtId="37" fontId="3" fillId="0" borderId="66" xfId="4" applyFont="1" applyBorder="1" applyAlignment="1">
      <alignment horizontal="center" vertical="center"/>
    </xf>
    <xf numFmtId="37" fontId="8" fillId="0" borderId="100" xfId="0" applyFont="1" applyBorder="1" applyAlignment="1">
      <alignment horizontal="left" vertical="center" indent="1"/>
    </xf>
    <xf numFmtId="37" fontId="8" fillId="0" borderId="101" xfId="0" applyFont="1" applyBorder="1" applyAlignment="1">
      <alignment horizontal="left" vertical="center" indent="1"/>
    </xf>
    <xf numFmtId="10" fontId="0" fillId="19" borderId="102" xfId="0" applyNumberFormat="1" applyFill="1" applyBorder="1" applyProtection="1">
      <protection hidden="1"/>
    </xf>
    <xf numFmtId="10" fontId="0" fillId="19" borderId="101" xfId="0" applyNumberFormat="1" applyFill="1" applyBorder="1" applyProtection="1">
      <protection hidden="1"/>
    </xf>
    <xf numFmtId="37" fontId="8" fillId="0" borderId="60" xfId="0" applyFont="1" applyBorder="1" applyAlignment="1">
      <alignment horizontal="left" vertical="center" indent="1"/>
    </xf>
    <xf numFmtId="37" fontId="8" fillId="0" borderId="61" xfId="0" applyFont="1" applyBorder="1" applyAlignment="1">
      <alignment horizontal="left" vertical="center" indent="1"/>
    </xf>
    <xf numFmtId="5" fontId="0" fillId="19" borderId="61" xfId="0" applyNumberFormat="1" applyFill="1" applyBorder="1" applyProtection="1">
      <protection hidden="1"/>
    </xf>
    <xf numFmtId="5" fontId="0" fillId="18" borderId="62" xfId="0" applyNumberFormat="1" applyFill="1" applyBorder="1" applyProtection="1">
      <protection locked="0"/>
    </xf>
    <xf numFmtId="5" fontId="0" fillId="18" borderId="61" xfId="0" applyNumberFormat="1" applyFill="1" applyBorder="1" applyProtection="1">
      <protection locked="0"/>
    </xf>
    <xf numFmtId="37" fontId="8" fillId="17" borderId="57" xfId="0" applyFont="1" applyFill="1" applyBorder="1" applyAlignment="1">
      <alignment horizontal="left" vertical="center" indent="1"/>
    </xf>
    <xf numFmtId="37" fontId="8" fillId="17" borderId="58" xfId="0" applyFont="1" applyFill="1" applyBorder="1" applyAlignment="1">
      <alignment horizontal="left" vertical="center" indent="1"/>
    </xf>
    <xf numFmtId="37" fontId="8" fillId="17" borderId="59" xfId="0" applyFont="1" applyFill="1" applyBorder="1" applyAlignment="1">
      <alignment horizontal="left" vertical="center" indent="1"/>
    </xf>
    <xf numFmtId="37" fontId="3" fillId="0" borderId="62" xfId="0" applyFont="1" applyBorder="1" applyAlignment="1">
      <alignment horizontal="center" vertical="center"/>
    </xf>
    <xf numFmtId="37" fontId="3" fillId="0" borderId="61" xfId="0" applyFont="1" applyBorder="1" applyAlignment="1">
      <alignment horizontal="center" vertical="center"/>
    </xf>
    <xf numFmtId="37" fontId="8" fillId="0" borderId="62" xfId="0" applyFont="1" applyBorder="1" applyAlignment="1">
      <alignment horizontal="center" vertical="center"/>
    </xf>
    <xf numFmtId="37" fontId="8" fillId="0" borderId="66" xfId="0" applyFont="1" applyBorder="1" applyAlignment="1">
      <alignment horizontal="center" vertical="center"/>
    </xf>
    <xf numFmtId="14" fontId="0" fillId="18" borderId="62" xfId="0" applyNumberFormat="1" applyFill="1" applyBorder="1" applyProtection="1">
      <protection locked="0"/>
    </xf>
    <xf numFmtId="14" fontId="0" fillId="18" borderId="61" xfId="0" applyNumberFormat="1" applyFill="1" applyBorder="1" applyProtection="1">
      <protection locked="0"/>
    </xf>
    <xf numFmtId="37" fontId="0" fillId="20" borderId="62" xfId="0" applyFill="1" applyBorder="1" applyProtection="1">
      <protection locked="0"/>
    </xf>
    <xf numFmtId="37" fontId="0" fillId="20" borderId="66" xfId="0" applyFill="1" applyBorder="1" applyProtection="1">
      <protection locked="0"/>
    </xf>
    <xf numFmtId="37" fontId="8" fillId="0" borderId="63" xfId="0" applyFont="1" applyBorder="1" applyAlignment="1">
      <alignment horizontal="left" vertical="center" indent="1"/>
    </xf>
    <xf numFmtId="37" fontId="8" fillId="0" borderId="64" xfId="0" applyFont="1" applyBorder="1" applyAlignment="1">
      <alignment horizontal="left" vertical="center" indent="1"/>
    </xf>
    <xf numFmtId="10" fontId="0" fillId="19" borderId="65" xfId="2" applyNumberFormat="1" applyFont="1" applyFill="1" applyBorder="1" applyProtection="1">
      <protection hidden="1"/>
    </xf>
    <xf numFmtId="10" fontId="0" fillId="19" borderId="64" xfId="2" applyNumberFormat="1" applyFont="1" applyFill="1" applyBorder="1" applyProtection="1">
      <protection hidden="1"/>
    </xf>
    <xf numFmtId="10" fontId="0" fillId="19" borderId="99" xfId="2" applyNumberFormat="1" applyFont="1" applyFill="1" applyBorder="1" applyProtection="1">
      <protection hidden="1"/>
    </xf>
    <xf numFmtId="5" fontId="0" fillId="18" borderId="66" xfId="0" applyNumberFormat="1" applyFill="1" applyBorder="1" applyProtection="1">
      <protection locked="0"/>
    </xf>
    <xf numFmtId="14" fontId="0" fillId="18" borderId="62" xfId="0" applyNumberFormat="1" applyFill="1" applyBorder="1" applyAlignment="1" applyProtection="1">
      <alignment horizontal="center"/>
      <protection locked="0"/>
    </xf>
    <xf numFmtId="14" fontId="0" fillId="18" borderId="61" xfId="0" applyNumberFormat="1" applyFill="1" applyBorder="1" applyAlignment="1" applyProtection="1">
      <alignment horizontal="center"/>
      <protection locked="0"/>
    </xf>
    <xf numFmtId="14" fontId="0" fillId="18" borderId="66" xfId="0" applyNumberFormat="1" applyFill="1" applyBorder="1" applyAlignment="1" applyProtection="1">
      <alignment horizontal="center"/>
      <protection locked="0"/>
    </xf>
    <xf numFmtId="37" fontId="0" fillId="0" borderId="0" xfId="0" applyAlignment="1" applyProtection="1">
      <alignment horizontal="right"/>
      <protection locked="0"/>
    </xf>
    <xf numFmtId="37" fontId="24" fillId="0" borderId="56" xfId="0" applyFont="1" applyBorder="1" applyAlignment="1">
      <alignment vertical="center" wrapText="1"/>
    </xf>
    <xf numFmtId="37" fontId="0" fillId="0" borderId="56" xfId="0" applyBorder="1" applyAlignment="1">
      <alignment wrapText="1"/>
    </xf>
    <xf numFmtId="37" fontId="3" fillId="0" borderId="66" xfId="0" applyFont="1" applyBorder="1" applyAlignment="1">
      <alignment horizontal="center" vertical="center"/>
    </xf>
    <xf numFmtId="9" fontId="0" fillId="0" borderId="0" xfId="0" applyNumberFormat="1" applyAlignment="1">
      <alignment horizontal="left" vertical="center" wrapText="1" indent="1"/>
    </xf>
    <xf numFmtId="9" fontId="8" fillId="0" borderId="0" xfId="0" applyNumberFormat="1" applyFont="1" applyAlignment="1">
      <alignment horizontal="left" vertical="center" wrapText="1" indent="1"/>
    </xf>
    <xf numFmtId="37" fontId="0" fillId="18" borderId="74" xfId="0" applyFill="1" applyBorder="1" applyAlignment="1" applyProtection="1">
      <alignment horizontal="center"/>
      <protection locked="0"/>
    </xf>
    <xf numFmtId="37" fontId="0" fillId="18" borderId="75" xfId="0" applyFill="1" applyBorder="1" applyAlignment="1" applyProtection="1">
      <alignment horizontal="center"/>
      <protection locked="0"/>
    </xf>
    <xf numFmtId="37" fontId="0" fillId="18" borderId="77" xfId="0" applyFill="1" applyBorder="1" applyAlignment="1" applyProtection="1">
      <alignment horizontal="center"/>
      <protection locked="0"/>
    </xf>
    <xf numFmtId="37" fontId="0" fillId="18" borderId="78" xfId="0" applyFill="1" applyBorder="1" applyAlignment="1" applyProtection="1">
      <alignment horizontal="center"/>
      <protection locked="0"/>
    </xf>
    <xf numFmtId="37" fontId="8" fillId="23" borderId="71" xfId="0" applyFont="1" applyFill="1" applyBorder="1" applyAlignment="1">
      <alignment horizontal="center" wrapText="1"/>
    </xf>
    <xf numFmtId="37" fontId="8" fillId="23" borderId="72" xfId="0" applyFont="1" applyFill="1" applyBorder="1" applyAlignment="1">
      <alignment horizontal="center" wrapText="1"/>
    </xf>
    <xf numFmtId="37" fontId="4" fillId="0" borderId="145" xfId="4" applyBorder="1" applyAlignment="1">
      <alignment horizontal="left" vertical="center" indent="1"/>
    </xf>
    <xf numFmtId="37" fontId="4" fillId="0" borderId="144" xfId="4" applyBorder="1" applyAlignment="1">
      <alignment horizontal="left" vertical="center" indent="1"/>
    </xf>
    <xf numFmtId="37" fontId="4" fillId="0" borderId="138" xfId="4" applyBorder="1" applyAlignment="1">
      <alignment horizontal="left" vertical="center" indent="1"/>
    </xf>
    <xf numFmtId="37" fontId="8" fillId="0" borderId="146" xfId="4" applyFont="1" applyBorder="1" applyAlignment="1">
      <alignment horizontal="left" vertical="center" indent="1"/>
    </xf>
    <xf numFmtId="37" fontId="8" fillId="17" borderId="148" xfId="0" applyFont="1" applyFill="1" applyBorder="1" applyAlignment="1">
      <alignment horizontal="center" vertical="center"/>
    </xf>
    <xf numFmtId="37" fontId="8" fillId="17" borderId="143" xfId="0" applyFont="1" applyFill="1" applyBorder="1" applyAlignment="1">
      <alignment horizontal="center" vertical="center"/>
    </xf>
    <xf numFmtId="37" fontId="0" fillId="0" borderId="25" xfId="0" applyBorder="1" applyAlignment="1">
      <alignment horizontal="left" vertical="center" indent="1"/>
    </xf>
    <xf numFmtId="37" fontId="0" fillId="0" borderId="0" xfId="0" applyAlignment="1">
      <alignment horizontal="left" vertical="center" indent="1"/>
    </xf>
    <xf numFmtId="37" fontId="0" fillId="0" borderId="26" xfId="0" applyBorder="1" applyAlignment="1">
      <alignment horizontal="left" vertical="center" indent="1"/>
    </xf>
    <xf numFmtId="37" fontId="8" fillId="17" borderId="148" xfId="0" applyFont="1" applyFill="1" applyBorder="1" applyAlignment="1">
      <alignment horizontal="center" vertical="center" wrapText="1"/>
    </xf>
    <xf numFmtId="37" fontId="8" fillId="17" borderId="143" xfId="0" applyFont="1" applyFill="1" applyBorder="1" applyAlignment="1">
      <alignment horizontal="center" vertical="center" wrapText="1"/>
    </xf>
    <xf numFmtId="37" fontId="4" fillId="0" borderId="147" xfId="4" applyBorder="1" applyAlignment="1">
      <alignment horizontal="left" vertical="center" indent="1"/>
    </xf>
    <xf numFmtId="37" fontId="38" fillId="23" borderId="127" xfId="0" applyFont="1" applyFill="1" applyBorder="1" applyAlignment="1">
      <alignment horizontal="center"/>
    </xf>
    <xf numFmtId="37" fontId="38" fillId="23" borderId="118" xfId="0" applyFont="1" applyFill="1" applyBorder="1" applyAlignment="1">
      <alignment horizontal="center"/>
    </xf>
    <xf numFmtId="37" fontId="38" fillId="23" borderId="128" xfId="0" applyFont="1" applyFill="1" applyBorder="1" applyAlignment="1">
      <alignment horizontal="center"/>
    </xf>
    <xf numFmtId="37" fontId="39" fillId="0" borderId="132" xfId="0" applyFont="1" applyBorder="1" applyAlignment="1">
      <alignment horizontal="left" wrapText="1"/>
    </xf>
    <xf numFmtId="37" fontId="39" fillId="0" borderId="0" xfId="0" applyFont="1" applyAlignment="1">
      <alignment horizontal="left" wrapText="1"/>
    </xf>
    <xf numFmtId="37" fontId="38" fillId="23" borderId="0" xfId="0" applyFont="1" applyFill="1" applyAlignment="1">
      <alignment horizontal="right"/>
    </xf>
    <xf numFmtId="37" fontId="35" fillId="0" borderId="0" xfId="0" applyFont="1" applyAlignment="1">
      <alignment horizontal="left" wrapText="1"/>
    </xf>
    <xf numFmtId="37" fontId="0" fillId="0" borderId="0" xfId="0" applyAlignment="1">
      <alignment horizontal="left" wrapText="1"/>
    </xf>
  </cellXfs>
  <cellStyles count="9">
    <cellStyle name="Comma" xfId="7" builtinId="3"/>
    <cellStyle name="Currency" xfId="1" builtinId="4"/>
    <cellStyle name="Currency 2" xfId="5" xr:uid="{00000000-0005-0000-0000-000002000000}"/>
    <cellStyle name="Hyperlink" xfId="8" builtinId="8"/>
    <cellStyle name="Normal" xfId="0" builtinId="0"/>
    <cellStyle name="Normal 2" xfId="4" xr:uid="{00000000-0005-0000-0000-000005000000}"/>
    <cellStyle name="Normal 3" xfId="3" xr:uid="{00000000-0005-0000-0000-000006000000}"/>
    <cellStyle name="Percent" xfId="2" builtinId="5"/>
    <cellStyle name="Percent 2" xfId="6"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9933FF"/>
      <color rgb="FFFF33CC"/>
      <color rgb="FF008000"/>
      <color rgb="FFFFFF99"/>
      <color rgb="FF003399"/>
      <color rgb="FFB7DEE8"/>
      <color rgb="FF006600"/>
      <color rgb="FF000099"/>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542925</xdr:colOff>
      <xdr:row>1</xdr:row>
      <xdr:rowOff>215095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542925" cy="4151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3.bin"/><Relationship Id="rId3" Type="http://schemas.openxmlformats.org/officeDocument/2006/relationships/printerSettings" Target="../printerSettings/printerSettings138.bin"/><Relationship Id="rId7" Type="http://schemas.openxmlformats.org/officeDocument/2006/relationships/printerSettings" Target="../printerSettings/printerSettings142.bin"/><Relationship Id="rId12" Type="http://schemas.openxmlformats.org/officeDocument/2006/relationships/printerSettings" Target="../printerSettings/printerSettings147.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printerSettings" Target="../printerSettings/printerSettings141.bin"/><Relationship Id="rId11" Type="http://schemas.openxmlformats.org/officeDocument/2006/relationships/printerSettings" Target="../printerSettings/printerSettings146.bin"/><Relationship Id="rId5" Type="http://schemas.openxmlformats.org/officeDocument/2006/relationships/printerSettings" Target="../printerSettings/printerSettings140.bin"/><Relationship Id="rId10" Type="http://schemas.openxmlformats.org/officeDocument/2006/relationships/printerSettings" Target="../printerSettings/printerSettings145.bin"/><Relationship Id="rId4" Type="http://schemas.openxmlformats.org/officeDocument/2006/relationships/printerSettings" Target="../printerSettings/printerSettings139.bin"/><Relationship Id="rId9" Type="http://schemas.openxmlformats.org/officeDocument/2006/relationships/printerSettings" Target="../printerSettings/printerSettings14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2.bin"/><Relationship Id="rId1" Type="http://schemas.openxmlformats.org/officeDocument/2006/relationships/hyperlink" Target="https://dhcd.maryland.gov/HousingDevelopment/Pages/Fees.aspx"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10" Type="http://schemas.openxmlformats.org/officeDocument/2006/relationships/printerSettings" Target="../printerSettings/printerSettings55.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3.bin"/><Relationship Id="rId13" Type="http://schemas.openxmlformats.org/officeDocument/2006/relationships/printerSettings" Target="../printerSettings/printerSettings88.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12" Type="http://schemas.openxmlformats.org/officeDocument/2006/relationships/printerSettings" Target="../printerSettings/printerSettings87.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11" Type="http://schemas.openxmlformats.org/officeDocument/2006/relationships/printerSettings" Target="../printerSettings/printerSettings86.bin"/><Relationship Id="rId5" Type="http://schemas.openxmlformats.org/officeDocument/2006/relationships/printerSettings" Target="../printerSettings/printerSettings80.bin"/><Relationship Id="rId15" Type="http://schemas.openxmlformats.org/officeDocument/2006/relationships/printerSettings" Target="../printerSettings/printerSettings90.bin"/><Relationship Id="rId10" Type="http://schemas.openxmlformats.org/officeDocument/2006/relationships/printerSettings" Target="../printerSettings/printerSettings85.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 Id="rId14" Type="http://schemas.openxmlformats.org/officeDocument/2006/relationships/printerSettings" Target="../printerSettings/printerSettings8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8.bin"/><Relationship Id="rId13" Type="http://schemas.openxmlformats.org/officeDocument/2006/relationships/printerSettings" Target="../printerSettings/printerSettings103.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12" Type="http://schemas.openxmlformats.org/officeDocument/2006/relationships/printerSettings" Target="../printerSettings/printerSettings102.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11" Type="http://schemas.openxmlformats.org/officeDocument/2006/relationships/printerSettings" Target="../printerSettings/printerSettings101.bin"/><Relationship Id="rId5" Type="http://schemas.openxmlformats.org/officeDocument/2006/relationships/printerSettings" Target="../printerSettings/printerSettings95.bin"/><Relationship Id="rId15" Type="http://schemas.openxmlformats.org/officeDocument/2006/relationships/printerSettings" Target="../printerSettings/printerSettings105.bin"/><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 Id="rId14" Type="http://schemas.openxmlformats.org/officeDocument/2006/relationships/printerSettings" Target="../printerSettings/printerSettings10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rgb="FF0000FF"/>
  </sheetPr>
  <dimension ref="A1:S174"/>
  <sheetViews>
    <sheetView showZeros="0" tabSelected="1" view="pageBreakPreview" topLeftCell="A3" zoomScaleNormal="100" zoomScaleSheetLayoutView="100" workbookViewId="0">
      <selection activeCell="I3" sqref="I3"/>
    </sheetView>
  </sheetViews>
  <sheetFormatPr defaultColWidth="10.796875" defaultRowHeight="13" x14ac:dyDescent="0.3"/>
  <cols>
    <col min="1" max="1" width="11.796875" style="436" customWidth="1"/>
    <col min="2" max="2" width="20.796875" customWidth="1"/>
    <col min="3" max="3" width="29.3984375" customWidth="1"/>
    <col min="4" max="4" width="15.19921875" customWidth="1"/>
    <col min="5" max="5" width="7" customWidth="1"/>
    <col min="6" max="6" width="14.3984375" customWidth="1"/>
    <col min="7" max="7" width="18.796875" customWidth="1"/>
    <col min="8" max="8" width="23.19921875" customWidth="1"/>
    <col min="9" max="10" width="17.3984375" customWidth="1"/>
    <col min="11" max="14" width="17.3984375" hidden="1" customWidth="1"/>
    <col min="15" max="19" width="10.796875" hidden="1" customWidth="1"/>
  </cols>
  <sheetData>
    <row r="1" spans="1:14" ht="15.5" x14ac:dyDescent="0.35">
      <c r="A1" s="498"/>
      <c r="B1" s="690" t="s">
        <v>282</v>
      </c>
      <c r="C1" s="690"/>
      <c r="D1" s="690"/>
      <c r="E1" s="690"/>
      <c r="F1" s="690"/>
      <c r="G1" s="690"/>
      <c r="H1" s="690"/>
      <c r="I1" s="499" t="s">
        <v>308</v>
      </c>
      <c r="J1" s="670"/>
      <c r="K1" s="670"/>
      <c r="L1" s="670"/>
      <c r="M1" s="670"/>
      <c r="N1" s="670"/>
    </row>
    <row r="2" spans="1:14" ht="17.5" x14ac:dyDescent="0.35">
      <c r="A2" s="500"/>
      <c r="B2" s="691"/>
      <c r="C2" s="691"/>
      <c r="D2" s="691"/>
      <c r="E2" s="691"/>
      <c r="F2" s="691"/>
      <c r="G2" s="691"/>
      <c r="H2" s="691"/>
      <c r="I2" s="501">
        <v>202</v>
      </c>
      <c r="J2" s="671"/>
      <c r="K2" s="671"/>
      <c r="L2" s="671"/>
      <c r="M2" s="671"/>
      <c r="N2" s="671"/>
    </row>
    <row r="4" spans="1:14" ht="17.5" x14ac:dyDescent="0.35">
      <c r="A4" s="502" t="s">
        <v>211</v>
      </c>
      <c r="B4" s="3"/>
      <c r="C4" s="3"/>
      <c r="D4" s="3"/>
      <c r="E4" s="3"/>
      <c r="F4" s="3"/>
      <c r="G4" s="3"/>
      <c r="H4" s="3"/>
      <c r="I4" s="3"/>
      <c r="J4" s="3"/>
      <c r="K4" s="3"/>
      <c r="L4" s="3"/>
      <c r="M4" s="3"/>
      <c r="N4" s="3"/>
    </row>
    <row r="5" spans="1:14" ht="17.5" x14ac:dyDescent="0.35">
      <c r="A5" s="502"/>
      <c r="B5" s="3"/>
      <c r="C5" s="3"/>
      <c r="D5" s="3"/>
      <c r="E5" s="3"/>
      <c r="F5" s="3"/>
      <c r="G5" s="3"/>
      <c r="H5" s="3"/>
      <c r="I5" s="3"/>
      <c r="J5" s="3"/>
      <c r="K5" s="3"/>
      <c r="L5" s="3"/>
      <c r="M5" s="3"/>
      <c r="N5" s="3"/>
    </row>
    <row r="6" spans="1:14" ht="13.5" x14ac:dyDescent="0.35">
      <c r="A6" s="435" t="s">
        <v>617</v>
      </c>
      <c r="B6" s="549"/>
      <c r="C6" s="681" t="s">
        <v>933</v>
      </c>
    </row>
    <row r="7" spans="1:14" ht="14" thickBot="1" x14ac:dyDescent="0.4">
      <c r="A7" s="435"/>
      <c r="B7" s="660"/>
      <c r="C7" s="635"/>
      <c r="K7" t="s">
        <v>926</v>
      </c>
    </row>
    <row r="8" spans="1:14" ht="16.25" customHeight="1" thickBot="1" x14ac:dyDescent="0.35">
      <c r="A8" s="669" t="s">
        <v>931</v>
      </c>
      <c r="B8" s="660"/>
      <c r="C8" s="664"/>
      <c r="K8" t="s">
        <v>932</v>
      </c>
    </row>
    <row r="9" spans="1:14" ht="13.5" x14ac:dyDescent="0.35">
      <c r="A9" s="435"/>
      <c r="B9" s="660"/>
      <c r="C9" s="635"/>
    </row>
    <row r="10" spans="1:14" x14ac:dyDescent="0.3">
      <c r="A10" s="435" t="s">
        <v>283</v>
      </c>
      <c r="B10" s="3"/>
    </row>
    <row r="11" spans="1:14" x14ac:dyDescent="0.3">
      <c r="A11" s="19" t="s">
        <v>284</v>
      </c>
      <c r="B11" s="18" t="s">
        <v>534</v>
      </c>
      <c r="E11" s="19" t="s">
        <v>284</v>
      </c>
      <c r="F11" t="s">
        <v>536</v>
      </c>
    </row>
    <row r="12" spans="1:14" x14ac:dyDescent="0.3">
      <c r="A12" s="19" t="s">
        <v>284</v>
      </c>
      <c r="B12" s="18" t="s">
        <v>535</v>
      </c>
      <c r="E12" s="19" t="s">
        <v>284</v>
      </c>
      <c r="F12" t="s">
        <v>537</v>
      </c>
    </row>
    <row r="14" spans="1:14" ht="13.5" thickBot="1" x14ac:dyDescent="0.35">
      <c r="A14" s="435" t="s">
        <v>0</v>
      </c>
      <c r="G14" s="36"/>
      <c r="H14" s="36"/>
    </row>
    <row r="15" spans="1:14" ht="14.5" customHeight="1" thickBot="1" x14ac:dyDescent="0.4">
      <c r="A15" s="436" t="s">
        <v>1</v>
      </c>
      <c r="D15" s="232">
        <f>+'TAX CREDIT'!I86</f>
        <v>0</v>
      </c>
      <c r="G15" s="303" t="s">
        <v>917</v>
      </c>
      <c r="H15" s="667"/>
      <c r="K15" t="s">
        <v>934</v>
      </c>
    </row>
    <row r="16" spans="1:14" x14ac:dyDescent="0.3">
      <c r="A16" s="436" t="s">
        <v>398</v>
      </c>
      <c r="D16" s="232">
        <f>+SOURCES!K7</f>
        <v>0</v>
      </c>
      <c r="F16" s="303"/>
      <c r="G16" s="303"/>
      <c r="H16" s="692"/>
      <c r="I16" s="692"/>
      <c r="J16" s="18"/>
      <c r="K16" s="18" t="s">
        <v>935</v>
      </c>
      <c r="L16" s="18"/>
      <c r="M16" s="18"/>
      <c r="N16" s="18"/>
    </row>
    <row r="17" spans="1:14" x14ac:dyDescent="0.3">
      <c r="A17" s="436" t="s">
        <v>531</v>
      </c>
      <c r="D17" s="232">
        <f>+SOURCES!K8</f>
        <v>0</v>
      </c>
      <c r="F17" s="661">
        <f>IF(C8="4% Project",SUM('TAX CREDIT'!H69:I69),0)</f>
        <v>0</v>
      </c>
      <c r="G17" s="554" t="s">
        <v>362</v>
      </c>
      <c r="H17" s="555"/>
      <c r="K17" t="s">
        <v>936</v>
      </c>
    </row>
    <row r="18" spans="1:14" x14ac:dyDescent="0.3">
      <c r="A18" s="436" t="s">
        <v>532</v>
      </c>
      <c r="D18" s="232">
        <f>+SOURCES!K17</f>
        <v>0</v>
      </c>
      <c r="F18" s="662">
        <f>IF(C8="4% Project",USES!F59,0)</f>
        <v>0</v>
      </c>
      <c r="G18" s="557" t="s">
        <v>833</v>
      </c>
      <c r="H18" s="558"/>
      <c r="K18" t="s">
        <v>927</v>
      </c>
    </row>
    <row r="19" spans="1:14" x14ac:dyDescent="0.3">
      <c r="A19" s="532" t="s">
        <v>842</v>
      </c>
      <c r="B19" s="533"/>
      <c r="C19" s="657" t="s">
        <v>841</v>
      </c>
      <c r="F19" s="559">
        <f>SUM(F17:F18)</f>
        <v>0</v>
      </c>
      <c r="G19" s="557"/>
      <c r="H19" s="558"/>
    </row>
    <row r="20" spans="1:14" x14ac:dyDescent="0.3">
      <c r="A20" s="436" t="s">
        <v>4</v>
      </c>
      <c r="C20" s="636" t="s">
        <v>905</v>
      </c>
      <c r="D20" s="232">
        <f>+SOURCES!K24</f>
        <v>0</v>
      </c>
      <c r="F20" s="560">
        <v>0.53</v>
      </c>
      <c r="G20" s="557"/>
      <c r="H20" s="558"/>
    </row>
    <row r="21" spans="1:14" x14ac:dyDescent="0.3">
      <c r="A21" s="436" t="s">
        <v>538</v>
      </c>
      <c r="C21" s="636" t="s">
        <v>905</v>
      </c>
      <c r="D21" s="232">
        <f>+SOURCES!K22</f>
        <v>0</v>
      </c>
      <c r="F21" s="556">
        <f>F19*F20</f>
        <v>0</v>
      </c>
      <c r="G21" s="561" t="s">
        <v>843</v>
      </c>
      <c r="H21" s="562"/>
    </row>
    <row r="22" spans="1:14" x14ac:dyDescent="0.3">
      <c r="A22" s="436" t="s">
        <v>564</v>
      </c>
      <c r="C22" s="636" t="s">
        <v>905</v>
      </c>
      <c r="D22" s="232">
        <f>+SOURCES!K10+SOURCES!K21</f>
        <v>0</v>
      </c>
    </row>
    <row r="23" spans="1:14" x14ac:dyDescent="0.3">
      <c r="A23" s="436" t="s">
        <v>6</v>
      </c>
      <c r="C23" s="636" t="s">
        <v>905</v>
      </c>
      <c r="D23" s="232">
        <f>+SOURCES!K11+SOURCES!K23</f>
        <v>0</v>
      </c>
    </row>
    <row r="24" spans="1:14" x14ac:dyDescent="0.3">
      <c r="A24" s="436" t="s">
        <v>547</v>
      </c>
      <c r="D24" s="232">
        <f>SOURCES!K25</f>
        <v>0</v>
      </c>
      <c r="F24" s="275"/>
    </row>
    <row r="25" spans="1:14" x14ac:dyDescent="0.3">
      <c r="A25" s="436" t="s">
        <v>7</v>
      </c>
      <c r="B25" s="5"/>
      <c r="C25" s="5"/>
      <c r="D25" s="232" t="s">
        <v>2</v>
      </c>
    </row>
    <row r="26" spans="1:14" x14ac:dyDescent="0.3">
      <c r="A26" s="437"/>
      <c r="B26" s="6"/>
      <c r="C26" s="6"/>
      <c r="D26" s="6"/>
      <c r="E26" s="6"/>
      <c r="F26" s="6"/>
      <c r="I26" s="6"/>
      <c r="J26" s="6"/>
      <c r="K26" s="6"/>
      <c r="L26" s="6"/>
      <c r="M26" s="6"/>
      <c r="N26" s="6"/>
    </row>
    <row r="27" spans="1:14" x14ac:dyDescent="0.3">
      <c r="A27" s="438" t="s">
        <v>288</v>
      </c>
      <c r="B27" s="20"/>
      <c r="C27" s="20"/>
      <c r="D27" s="20"/>
      <c r="E27" s="20"/>
      <c r="F27" s="20"/>
      <c r="G27" s="20"/>
      <c r="H27" s="20"/>
      <c r="I27" s="20"/>
    </row>
    <row r="28" spans="1:14" x14ac:dyDescent="0.3">
      <c r="A28" s="435"/>
    </row>
    <row r="29" spans="1:14" x14ac:dyDescent="0.3">
      <c r="A29" s="435" t="s">
        <v>8</v>
      </c>
      <c r="C29" s="5" t="s">
        <v>8</v>
      </c>
      <c r="D29" s="5"/>
      <c r="E29" s="5"/>
      <c r="F29" s="5"/>
      <c r="G29" s="5"/>
      <c r="H29" s="5"/>
      <c r="I29" s="5"/>
    </row>
    <row r="30" spans="1:14" x14ac:dyDescent="0.3">
      <c r="A30" s="436" t="s">
        <v>314</v>
      </c>
      <c r="C30" s="5"/>
      <c r="D30" s="5"/>
      <c r="E30" s="5"/>
      <c r="F30" s="5"/>
      <c r="G30" s="5"/>
      <c r="H30" s="5"/>
      <c r="I30" s="5"/>
    </row>
    <row r="31" spans="1:14" x14ac:dyDescent="0.3">
      <c r="A31" s="436" t="s">
        <v>315</v>
      </c>
      <c r="D31" s="95"/>
      <c r="F31" t="s">
        <v>10</v>
      </c>
      <c r="G31" s="95"/>
      <c r="H31" s="7" t="s">
        <v>11</v>
      </c>
      <c r="I31" s="95"/>
      <c r="J31" s="6"/>
      <c r="K31" s="6"/>
      <c r="L31" s="6"/>
      <c r="M31" s="6"/>
      <c r="N31" s="6"/>
    </row>
    <row r="32" spans="1:14" x14ac:dyDescent="0.3">
      <c r="A32" s="436" t="s">
        <v>12</v>
      </c>
      <c r="C32" s="5"/>
      <c r="D32" s="5"/>
      <c r="F32" t="s">
        <v>13</v>
      </c>
      <c r="H32" s="5"/>
      <c r="I32" s="5"/>
    </row>
    <row r="33" spans="1:9" x14ac:dyDescent="0.3">
      <c r="A33" s="436" t="s">
        <v>14</v>
      </c>
      <c r="C33" s="380"/>
      <c r="D33" s="380"/>
      <c r="F33" t="s">
        <v>16</v>
      </c>
      <c r="H33" s="381"/>
    </row>
    <row r="34" spans="1:9" x14ac:dyDescent="0.3">
      <c r="A34" s="436" t="s">
        <v>17</v>
      </c>
      <c r="C34" s="333"/>
      <c r="D34" s="334"/>
      <c r="F34" t="s">
        <v>18</v>
      </c>
      <c r="H34" s="95"/>
    </row>
    <row r="35" spans="1:9" x14ac:dyDescent="0.3">
      <c r="C35" s="6"/>
      <c r="F35" t="s">
        <v>503</v>
      </c>
      <c r="H35" s="95"/>
    </row>
    <row r="36" spans="1:9" x14ac:dyDescent="0.3">
      <c r="A36" s="438" t="s">
        <v>289</v>
      </c>
      <c r="B36" s="20"/>
      <c r="C36" s="20"/>
      <c r="D36" s="20"/>
      <c r="E36" s="20"/>
      <c r="F36" s="20"/>
      <c r="G36" s="20"/>
      <c r="H36" s="20"/>
      <c r="I36" s="20"/>
    </row>
    <row r="37" spans="1:9" x14ac:dyDescent="0.3">
      <c r="A37" s="435"/>
    </row>
    <row r="38" spans="1:9" x14ac:dyDescent="0.3">
      <c r="A38" s="435" t="s">
        <v>396</v>
      </c>
      <c r="C38" s="5"/>
      <c r="D38" s="5"/>
      <c r="E38" s="5"/>
      <c r="F38" s="5"/>
      <c r="G38" s="5"/>
      <c r="H38" s="5"/>
      <c r="I38" s="5"/>
    </row>
    <row r="39" spans="1:9" x14ac:dyDescent="0.3">
      <c r="A39" s="436" t="s">
        <v>19</v>
      </c>
      <c r="C39" s="5"/>
      <c r="D39" s="5"/>
      <c r="E39" s="5"/>
      <c r="F39" s="5"/>
      <c r="G39" s="5"/>
      <c r="H39" s="5"/>
      <c r="I39" s="5"/>
    </row>
    <row r="40" spans="1:9" x14ac:dyDescent="0.3">
      <c r="A40" s="436" t="s">
        <v>20</v>
      </c>
      <c r="C40" s="5"/>
      <c r="D40" s="5"/>
      <c r="E40" s="5"/>
      <c r="F40" t="s">
        <v>21</v>
      </c>
      <c r="G40" s="8" t="s">
        <v>22</v>
      </c>
      <c r="H40" s="9" t="s">
        <v>15</v>
      </c>
      <c r="I40" s="5"/>
    </row>
    <row r="41" spans="1:9" x14ac:dyDescent="0.3">
      <c r="A41" s="436" t="s">
        <v>23</v>
      </c>
      <c r="C41" s="5"/>
      <c r="D41" s="5"/>
      <c r="E41" s="5"/>
      <c r="F41" t="s">
        <v>24</v>
      </c>
      <c r="G41" s="8" t="s">
        <v>22</v>
      </c>
      <c r="H41" s="9" t="s">
        <v>15</v>
      </c>
      <c r="I41" s="5"/>
    </row>
    <row r="42" spans="1:9" x14ac:dyDescent="0.3">
      <c r="F42" t="s">
        <v>266</v>
      </c>
      <c r="G42" s="5"/>
      <c r="H42" s="5"/>
      <c r="I42" s="5"/>
    </row>
    <row r="44" spans="1:9" x14ac:dyDescent="0.3">
      <c r="A44" s="438" t="s">
        <v>285</v>
      </c>
      <c r="B44" s="20"/>
      <c r="C44" s="20"/>
      <c r="D44" s="20"/>
      <c r="E44" s="20"/>
      <c r="F44" s="20"/>
      <c r="G44" s="20"/>
      <c r="H44" s="20"/>
      <c r="I44" s="20"/>
    </row>
    <row r="45" spans="1:9" x14ac:dyDescent="0.3">
      <c r="A45" s="435"/>
    </row>
    <row r="46" spans="1:9" x14ac:dyDescent="0.3">
      <c r="A46" s="435" t="s">
        <v>397</v>
      </c>
      <c r="C46" s="5" t="s">
        <v>25</v>
      </c>
      <c r="D46" s="5"/>
      <c r="E46" s="5"/>
      <c r="F46" s="5"/>
      <c r="G46" s="5"/>
      <c r="H46" s="5"/>
      <c r="I46" s="5"/>
    </row>
    <row r="47" spans="1:9" x14ac:dyDescent="0.3">
      <c r="A47" s="436" t="s">
        <v>26</v>
      </c>
      <c r="C47" s="9" t="s">
        <v>15</v>
      </c>
      <c r="D47" s="5"/>
      <c r="E47" s="5"/>
    </row>
    <row r="49" spans="1:14" x14ac:dyDescent="0.3">
      <c r="A49" s="435" t="s">
        <v>296</v>
      </c>
    </row>
    <row r="50" spans="1:14" x14ac:dyDescent="0.3">
      <c r="A50" s="656" t="s">
        <v>284</v>
      </c>
      <c r="B50" t="s">
        <v>27</v>
      </c>
      <c r="D50" s="19" t="s">
        <v>284</v>
      </c>
      <c r="E50" t="s">
        <v>28</v>
      </c>
      <c r="G50" s="19" t="s">
        <v>284</v>
      </c>
      <c r="H50" t="s">
        <v>32</v>
      </c>
    </row>
    <row r="51" spans="1:14" x14ac:dyDescent="0.3">
      <c r="A51" s="656" t="s">
        <v>284</v>
      </c>
      <c r="B51" t="s">
        <v>29</v>
      </c>
      <c r="D51" s="19" t="s">
        <v>284</v>
      </c>
      <c r="E51" t="s">
        <v>30</v>
      </c>
      <c r="G51" s="19" t="s">
        <v>284</v>
      </c>
      <c r="H51" t="s">
        <v>7</v>
      </c>
      <c r="I51" s="20"/>
    </row>
    <row r="52" spans="1:14" x14ac:dyDescent="0.3">
      <c r="A52" s="656" t="s">
        <v>284</v>
      </c>
      <c r="B52" t="s">
        <v>31</v>
      </c>
    </row>
    <row r="53" spans="1:14" x14ac:dyDescent="0.3">
      <c r="A53" s="503"/>
    </row>
    <row r="54" spans="1:14" x14ac:dyDescent="0.3">
      <c r="A54" s="435" t="s">
        <v>287</v>
      </c>
    </row>
    <row r="55" spans="1:14" x14ac:dyDescent="0.3">
      <c r="A55" s="439"/>
      <c r="B55" s="504"/>
      <c r="C55" s="30"/>
      <c r="D55" s="31"/>
      <c r="E55" s="29"/>
      <c r="F55" s="30"/>
      <c r="G55" s="229"/>
      <c r="H55" s="687" t="s">
        <v>286</v>
      </c>
      <c r="I55" s="687" t="s">
        <v>316</v>
      </c>
      <c r="J55" s="233"/>
      <c r="K55" s="233"/>
      <c r="L55" s="233"/>
      <c r="M55" s="233"/>
      <c r="N55" s="233"/>
    </row>
    <row r="56" spans="1:14" x14ac:dyDescent="0.3">
      <c r="A56" s="440" t="s">
        <v>34</v>
      </c>
      <c r="B56" s="63"/>
      <c r="C56" s="32"/>
      <c r="D56" s="33"/>
      <c r="E56" s="231" t="s">
        <v>26</v>
      </c>
      <c r="F56" s="32"/>
      <c r="G56" s="230" t="s">
        <v>514</v>
      </c>
      <c r="H56" s="688"/>
      <c r="I56" s="689"/>
      <c r="J56" s="233"/>
      <c r="K56" s="233"/>
      <c r="L56" s="233"/>
      <c r="M56" s="233"/>
      <c r="N56" s="233"/>
    </row>
    <row r="57" spans="1:14" x14ac:dyDescent="0.3">
      <c r="A57" s="441"/>
      <c r="B57" s="34"/>
      <c r="C57" s="11"/>
      <c r="D57" s="12"/>
      <c r="E57" s="13" t="s">
        <v>15</v>
      </c>
      <c r="F57" s="11"/>
      <c r="G57" s="4"/>
      <c r="H57" s="383" t="s">
        <v>35</v>
      </c>
      <c r="I57" s="505" t="s">
        <v>694</v>
      </c>
      <c r="J57" s="672"/>
      <c r="K57" s="672"/>
      <c r="L57" s="672"/>
      <c r="M57" s="672"/>
      <c r="N57" s="672"/>
    </row>
    <row r="58" spans="1:14" x14ac:dyDescent="0.3">
      <c r="A58" s="441"/>
      <c r="B58" s="34"/>
      <c r="C58" s="11"/>
      <c r="D58" s="12"/>
      <c r="E58" s="13" t="s">
        <v>15</v>
      </c>
      <c r="F58" s="11"/>
      <c r="G58" s="4"/>
      <c r="H58" s="383" t="s">
        <v>35</v>
      </c>
      <c r="I58" s="505" t="s">
        <v>694</v>
      </c>
      <c r="J58" s="672"/>
      <c r="K58" s="672"/>
      <c r="L58" s="672"/>
      <c r="M58" s="672"/>
      <c r="N58" s="672"/>
    </row>
    <row r="59" spans="1:14" x14ac:dyDescent="0.3">
      <c r="A59" s="441"/>
      <c r="B59" s="34"/>
      <c r="C59" s="11"/>
      <c r="D59" s="12"/>
      <c r="E59" s="13" t="s">
        <v>15</v>
      </c>
      <c r="F59" s="11"/>
      <c r="G59" s="4"/>
      <c r="H59" s="383" t="s">
        <v>35</v>
      </c>
      <c r="I59" s="505" t="s">
        <v>694</v>
      </c>
      <c r="J59" s="672"/>
      <c r="K59" s="672"/>
      <c r="L59" s="672"/>
      <c r="M59" s="672"/>
      <c r="N59" s="672"/>
    </row>
    <row r="61" spans="1:14" x14ac:dyDescent="0.3">
      <c r="A61" s="438" t="s">
        <v>290</v>
      </c>
      <c r="B61" s="20"/>
      <c r="C61" s="20"/>
      <c r="D61" s="20"/>
      <c r="E61" s="20"/>
      <c r="F61" s="20"/>
      <c r="G61" s="20"/>
      <c r="H61" s="20"/>
      <c r="I61" s="20"/>
    </row>
    <row r="63" spans="1:14" x14ac:dyDescent="0.3">
      <c r="A63" s="435" t="s">
        <v>291</v>
      </c>
    </row>
    <row r="64" spans="1:14" x14ac:dyDescent="0.3">
      <c r="A64" s="656" t="s">
        <v>284</v>
      </c>
      <c r="B64" t="s">
        <v>36</v>
      </c>
      <c r="D64" s="19" t="s">
        <v>284</v>
      </c>
      <c r="E64" t="s">
        <v>37</v>
      </c>
    </row>
    <row r="65" spans="1:8" x14ac:dyDescent="0.3">
      <c r="A65" s="656" t="s">
        <v>284</v>
      </c>
      <c r="B65" t="s">
        <v>38</v>
      </c>
      <c r="D65" s="19" t="s">
        <v>284</v>
      </c>
      <c r="E65" t="s">
        <v>302</v>
      </c>
    </row>
    <row r="66" spans="1:8" x14ac:dyDescent="0.3">
      <c r="A66" s="656" t="s">
        <v>284</v>
      </c>
      <c r="B66" t="s">
        <v>39</v>
      </c>
      <c r="D66" s="19" t="s">
        <v>284</v>
      </c>
      <c r="E66" t="s">
        <v>457</v>
      </c>
    </row>
    <row r="67" spans="1:8" x14ac:dyDescent="0.3">
      <c r="A67" s="656" t="s">
        <v>284</v>
      </c>
      <c r="B67" t="s">
        <v>40</v>
      </c>
      <c r="D67" s="19" t="s">
        <v>284</v>
      </c>
      <c r="E67" t="s">
        <v>7</v>
      </c>
      <c r="F67" s="5"/>
      <c r="G67" s="5"/>
    </row>
    <row r="68" spans="1:8" x14ac:dyDescent="0.3">
      <c r="A68" s="656" t="s">
        <v>284</v>
      </c>
      <c r="B68" t="s">
        <v>41</v>
      </c>
      <c r="D68" s="19" t="s">
        <v>284</v>
      </c>
      <c r="E68" t="s">
        <v>7</v>
      </c>
      <c r="F68" s="5"/>
      <c r="G68" s="5"/>
    </row>
    <row r="69" spans="1:8" x14ac:dyDescent="0.3">
      <c r="A69" s="656" t="s">
        <v>284</v>
      </c>
      <c r="B69" t="s">
        <v>42</v>
      </c>
      <c r="D69" s="19" t="s">
        <v>284</v>
      </c>
      <c r="E69" t="s">
        <v>7</v>
      </c>
      <c r="F69" s="5"/>
      <c r="G69" s="5"/>
    </row>
    <row r="71" spans="1:8" x14ac:dyDescent="0.3">
      <c r="A71" s="435" t="s">
        <v>292</v>
      </c>
      <c r="G71" s="15" t="s">
        <v>621</v>
      </c>
    </row>
    <row r="72" spans="1:8" x14ac:dyDescent="0.3">
      <c r="A72" s="656" t="s">
        <v>284</v>
      </c>
      <c r="B72" t="s">
        <v>309</v>
      </c>
      <c r="D72" s="19" t="s">
        <v>284</v>
      </c>
      <c r="E72" t="s">
        <v>43</v>
      </c>
      <c r="G72" s="154"/>
      <c r="H72" s="7"/>
    </row>
    <row r="73" spans="1:8" x14ac:dyDescent="0.3">
      <c r="A73" s="656" t="s">
        <v>284</v>
      </c>
      <c r="B73" t="s">
        <v>44</v>
      </c>
      <c r="C73" s="7"/>
      <c r="D73" s="19" t="s">
        <v>284</v>
      </c>
      <c r="E73" t="s">
        <v>461</v>
      </c>
      <c r="G73" s="506"/>
    </row>
    <row r="74" spans="1:8" x14ac:dyDescent="0.3">
      <c r="A74" s="503"/>
      <c r="C74" s="7"/>
      <c r="F74" s="19"/>
    </row>
    <row r="75" spans="1:8" x14ac:dyDescent="0.3">
      <c r="A75" s="435" t="s">
        <v>796</v>
      </c>
      <c r="D75" s="275"/>
      <c r="F75" s="15" t="s">
        <v>802</v>
      </c>
    </row>
    <row r="76" spans="1:8" x14ac:dyDescent="0.3">
      <c r="A76" s="436" t="s">
        <v>618</v>
      </c>
      <c r="D76" s="20"/>
      <c r="F76" t="s">
        <v>797</v>
      </c>
      <c r="G76" s="507"/>
      <c r="H76" s="508" t="s">
        <v>801</v>
      </c>
    </row>
    <row r="77" spans="1:8" x14ac:dyDescent="0.3">
      <c r="A77" s="436" t="s">
        <v>619</v>
      </c>
      <c r="D77" s="34"/>
      <c r="F77" t="s">
        <v>798</v>
      </c>
      <c r="G77" s="507"/>
      <c r="H77" s="508" t="s">
        <v>801</v>
      </c>
    </row>
    <row r="78" spans="1:8" x14ac:dyDescent="0.3">
      <c r="D78" s="275"/>
      <c r="F78" t="s">
        <v>799</v>
      </c>
      <c r="G78" s="507"/>
      <c r="H78" s="508" t="s">
        <v>801</v>
      </c>
    </row>
    <row r="79" spans="1:8" x14ac:dyDescent="0.3">
      <c r="A79" s="436" t="s">
        <v>767</v>
      </c>
      <c r="F79" t="s">
        <v>800</v>
      </c>
      <c r="G79" s="507"/>
      <c r="H79" s="508" t="s">
        <v>801</v>
      </c>
    </row>
    <row r="80" spans="1:8" ht="17.5" customHeight="1" x14ac:dyDescent="0.3">
      <c r="A80" s="693" t="s">
        <v>698</v>
      </c>
      <c r="B80" s="693"/>
      <c r="C80" s="693"/>
      <c r="D80" s="553" t="s">
        <v>694</v>
      </c>
    </row>
    <row r="81" spans="1:14" ht="11.5" customHeight="1" x14ac:dyDescent="0.3">
      <c r="A81" s="693"/>
      <c r="B81" s="693"/>
      <c r="C81" s="693"/>
      <c r="D81" s="509"/>
      <c r="G81" s="658">
        <f>ROUNDUP(D108*5%,0)</f>
        <v>0</v>
      </c>
      <c r="H81" s="436" t="s">
        <v>923</v>
      </c>
    </row>
    <row r="82" spans="1:14" ht="11.5" customHeight="1" x14ac:dyDescent="0.3">
      <c r="A82" s="693"/>
      <c r="B82" s="693"/>
      <c r="C82" s="693"/>
      <c r="D82" s="509"/>
    </row>
    <row r="83" spans="1:14" ht="11.5" customHeight="1" x14ac:dyDescent="0.3">
      <c r="A83" s="693"/>
      <c r="B83" s="693"/>
      <c r="C83" s="693"/>
      <c r="D83" s="509"/>
      <c r="G83" s="659">
        <f>ROUNDUP(D108*2%,0)</f>
        <v>0</v>
      </c>
      <c r="H83" s="694" t="s">
        <v>924</v>
      </c>
      <c r="I83" s="694"/>
      <c r="J83" s="437"/>
      <c r="K83" s="437"/>
      <c r="L83" s="437"/>
      <c r="M83" s="437"/>
      <c r="N83" s="437"/>
    </row>
    <row r="84" spans="1:14" ht="15" customHeight="1" x14ac:dyDescent="0.3">
      <c r="A84" s="510"/>
      <c r="B84" s="511"/>
      <c r="C84" s="511"/>
      <c r="H84" s="694"/>
      <c r="I84" s="694"/>
      <c r="J84" s="437"/>
      <c r="K84" s="437"/>
      <c r="L84" s="437"/>
      <c r="M84" s="437"/>
      <c r="N84" s="437"/>
    </row>
    <row r="85" spans="1:14" x14ac:dyDescent="0.3">
      <c r="A85" s="435" t="s">
        <v>310</v>
      </c>
    </row>
    <row r="86" spans="1:14" x14ac:dyDescent="0.3">
      <c r="A86" s="436" t="s">
        <v>45</v>
      </c>
      <c r="D86" s="220" t="s">
        <v>35</v>
      </c>
    </row>
    <row r="87" spans="1:14" x14ac:dyDescent="0.3">
      <c r="A87" s="436" t="s">
        <v>299</v>
      </c>
      <c r="D87" s="552" t="s">
        <v>694</v>
      </c>
    </row>
    <row r="88" spans="1:14" x14ac:dyDescent="0.3">
      <c r="A88" s="436" t="s">
        <v>300</v>
      </c>
      <c r="D88" s="552" t="s">
        <v>694</v>
      </c>
    </row>
    <row r="89" spans="1:14" x14ac:dyDescent="0.3">
      <c r="A89" s="436" t="s">
        <v>301</v>
      </c>
      <c r="D89" s="552" t="s">
        <v>694</v>
      </c>
    </row>
    <row r="90" spans="1:14" x14ac:dyDescent="0.3">
      <c r="A90" s="436" t="s">
        <v>46</v>
      </c>
      <c r="D90" s="382"/>
    </row>
    <row r="92" spans="1:14" x14ac:dyDescent="0.3">
      <c r="A92" s="435" t="s">
        <v>47</v>
      </c>
      <c r="F92" s="15" t="s">
        <v>293</v>
      </c>
      <c r="I92" s="384"/>
      <c r="J92" s="673"/>
      <c r="K92" s="673"/>
      <c r="L92" s="673"/>
      <c r="M92" s="673"/>
      <c r="N92" s="673"/>
    </row>
    <row r="93" spans="1:14" x14ac:dyDescent="0.3">
      <c r="A93" s="436" t="s">
        <v>48</v>
      </c>
      <c r="D93" s="154"/>
    </row>
    <row r="94" spans="1:14" x14ac:dyDescent="0.3">
      <c r="A94" s="436" t="s">
        <v>49</v>
      </c>
      <c r="D94" s="154"/>
      <c r="F94" s="15" t="s">
        <v>432</v>
      </c>
    </row>
    <row r="95" spans="1:14" x14ac:dyDescent="0.3">
      <c r="A95" s="436" t="s">
        <v>907</v>
      </c>
      <c r="D95" s="154"/>
      <c r="F95" t="s">
        <v>295</v>
      </c>
      <c r="I95" s="252">
        <f>INCOME!E18</f>
        <v>0</v>
      </c>
      <c r="J95" s="674"/>
      <c r="K95" s="674"/>
      <c r="L95" s="674"/>
      <c r="M95" s="674"/>
      <c r="N95" s="674"/>
    </row>
    <row r="96" spans="1:14" x14ac:dyDescent="0.3">
      <c r="A96" s="436" t="s">
        <v>464</v>
      </c>
      <c r="D96" s="154"/>
      <c r="F96" t="s">
        <v>294</v>
      </c>
      <c r="I96" s="252">
        <f>INCOME!D35</f>
        <v>0</v>
      </c>
      <c r="J96" s="674"/>
      <c r="K96" s="674"/>
      <c r="L96" s="674"/>
      <c r="M96" s="674"/>
      <c r="N96" s="674"/>
    </row>
    <row r="97" spans="1:17" x14ac:dyDescent="0.3">
      <c r="A97" s="436" t="s">
        <v>465</v>
      </c>
      <c r="D97" s="154"/>
      <c r="F97" t="s">
        <v>472</v>
      </c>
      <c r="I97" s="252">
        <f>INCOME!G51+INCOME!H64</f>
        <v>0</v>
      </c>
      <c r="J97" s="674"/>
      <c r="K97" s="674"/>
      <c r="L97" s="674"/>
      <c r="M97" s="674"/>
      <c r="N97" s="674"/>
    </row>
    <row r="98" spans="1:17" x14ac:dyDescent="0.3">
      <c r="A98" s="436" t="s">
        <v>462</v>
      </c>
      <c r="D98" s="154"/>
      <c r="F98" t="s">
        <v>426</v>
      </c>
      <c r="I98" s="154"/>
    </row>
    <row r="99" spans="1:17" x14ac:dyDescent="0.3">
      <c r="A99" s="435" t="s">
        <v>50</v>
      </c>
      <c r="D99" s="252">
        <f>SUM(D93:D98)</f>
        <v>0</v>
      </c>
      <c r="F99" t="s">
        <v>771</v>
      </c>
      <c r="I99" s="154"/>
    </row>
    <row r="100" spans="1:17" x14ac:dyDescent="0.3">
      <c r="F100" t="s">
        <v>772</v>
      </c>
      <c r="I100" s="154"/>
    </row>
    <row r="101" spans="1:17" x14ac:dyDescent="0.3">
      <c r="I101" s="154"/>
    </row>
    <row r="102" spans="1:17" x14ac:dyDescent="0.3">
      <c r="I102" s="154"/>
    </row>
    <row r="103" spans="1:17" x14ac:dyDescent="0.3">
      <c r="A103" s="435" t="s">
        <v>297</v>
      </c>
      <c r="F103" t="s">
        <v>427</v>
      </c>
      <c r="I103" s="154"/>
    </row>
    <row r="104" spans="1:17" x14ac:dyDescent="0.3">
      <c r="A104" s="436" t="s">
        <v>51</v>
      </c>
      <c r="D104" s="154"/>
      <c r="I104" s="154"/>
    </row>
    <row r="105" spans="1:17" x14ac:dyDescent="0.3">
      <c r="A105" s="436" t="s">
        <v>539</v>
      </c>
      <c r="D105" s="154"/>
      <c r="I105" s="154"/>
    </row>
    <row r="106" spans="1:17" x14ac:dyDescent="0.3">
      <c r="A106" s="436" t="s">
        <v>52</v>
      </c>
      <c r="D106" s="154"/>
      <c r="F106" s="15" t="s">
        <v>433</v>
      </c>
      <c r="I106" s="252">
        <f>SUM(I95:I105)</f>
        <v>0</v>
      </c>
      <c r="J106" s="674"/>
      <c r="K106" s="674"/>
      <c r="L106" s="674"/>
      <c r="M106" s="674"/>
      <c r="N106" s="674"/>
    </row>
    <row r="107" spans="1:17" x14ac:dyDescent="0.3">
      <c r="A107" s="436" t="s">
        <v>298</v>
      </c>
      <c r="D107" s="154"/>
    </row>
    <row r="108" spans="1:17" x14ac:dyDescent="0.3">
      <c r="A108" s="435" t="s">
        <v>53</v>
      </c>
      <c r="D108" s="252">
        <f>SUM(D104:D107)</f>
        <v>0</v>
      </c>
    </row>
    <row r="110" spans="1:17" ht="13.5" thickBot="1" x14ac:dyDescent="0.35"/>
    <row r="111" spans="1:17" ht="16" thickBot="1" x14ac:dyDescent="0.35">
      <c r="A111" s="435" t="s">
        <v>937</v>
      </c>
      <c r="D111" s="663"/>
      <c r="Q111" s="512" t="s">
        <v>540</v>
      </c>
    </row>
    <row r="112" spans="1:17" ht="16" thickBot="1" x14ac:dyDescent="0.35">
      <c r="A112" s="436" t="s">
        <v>803</v>
      </c>
      <c r="I112" s="507"/>
      <c r="Q112" s="512" t="s">
        <v>541</v>
      </c>
    </row>
    <row r="113" spans="1:17" ht="16" thickBot="1" x14ac:dyDescent="0.35">
      <c r="A113" s="436" t="s">
        <v>805</v>
      </c>
      <c r="B113" s="513"/>
      <c r="C113" s="684"/>
      <c r="D113" s="685"/>
      <c r="F113" s="684"/>
      <c r="G113" s="686"/>
      <c r="H113" s="685"/>
      <c r="I113" s="514"/>
      <c r="Q113" s="512" t="s">
        <v>542</v>
      </c>
    </row>
    <row r="114" spans="1:17" ht="15.5" x14ac:dyDescent="0.3">
      <c r="A114" s="436" t="s">
        <v>804</v>
      </c>
      <c r="F114" s="7"/>
      <c r="I114" s="507"/>
      <c r="Q114" s="512" t="s">
        <v>543</v>
      </c>
    </row>
    <row r="115" spans="1:17" ht="15.5" x14ac:dyDescent="0.3">
      <c r="A115" s="435" t="s">
        <v>463</v>
      </c>
      <c r="F115" s="7"/>
      <c r="I115" s="515">
        <f>SUM(I112:I114)</f>
        <v>0</v>
      </c>
      <c r="J115" s="674"/>
      <c r="K115" s="674"/>
      <c r="L115" s="674"/>
      <c r="M115" s="674"/>
      <c r="N115" s="674"/>
      <c r="Q115" s="512" t="s">
        <v>544</v>
      </c>
    </row>
    <row r="116" spans="1:17" ht="15.5" x14ac:dyDescent="0.3">
      <c r="Q116" s="512" t="s">
        <v>784</v>
      </c>
    </row>
    <row r="117" spans="1:17" ht="15.5" x14ac:dyDescent="0.3">
      <c r="A117" s="435" t="s">
        <v>482</v>
      </c>
      <c r="B117" s="15"/>
      <c r="C117" s="15"/>
      <c r="D117" s="15"/>
      <c r="F117" s="15"/>
      <c r="G117" s="15"/>
      <c r="H117" s="15"/>
      <c r="I117" s="154"/>
      <c r="Q117" s="512" t="s">
        <v>545</v>
      </c>
    </row>
    <row r="118" spans="1:17" ht="15.5" x14ac:dyDescent="0.3">
      <c r="A118" s="442" t="s">
        <v>508</v>
      </c>
      <c r="Q118" s="512" t="s">
        <v>546</v>
      </c>
    </row>
    <row r="119" spans="1:17" ht="15.5" x14ac:dyDescent="0.3">
      <c r="A119" s="442"/>
      <c r="Q119" s="512" t="s">
        <v>783</v>
      </c>
    </row>
    <row r="120" spans="1:17" x14ac:dyDescent="0.3">
      <c r="A120" s="435" t="s">
        <v>403</v>
      </c>
      <c r="H120" s="205"/>
    </row>
    <row r="121" spans="1:17" x14ac:dyDescent="0.3">
      <c r="A121" s="436" t="s">
        <v>794</v>
      </c>
      <c r="H121" s="205"/>
      <c r="I121" s="507"/>
    </row>
    <row r="122" spans="1:17" x14ac:dyDescent="0.3">
      <c r="A122" s="435"/>
      <c r="H122" s="205"/>
    </row>
    <row r="123" spans="1:17" ht="11.5" customHeight="1" x14ac:dyDescent="0.3">
      <c r="A123" s="436" t="s">
        <v>795</v>
      </c>
      <c r="I123" s="206"/>
      <c r="J123" s="205"/>
      <c r="K123" s="205"/>
      <c r="L123" s="205"/>
      <c r="M123" s="205"/>
      <c r="N123" s="205"/>
    </row>
    <row r="124" spans="1:17" ht="11.5" customHeight="1" x14ac:dyDescent="0.3">
      <c r="I124" s="205"/>
      <c r="J124" s="205"/>
      <c r="K124" s="205"/>
      <c r="L124" s="205"/>
      <c r="M124" s="205"/>
      <c r="N124" s="205"/>
    </row>
    <row r="125" spans="1:17" ht="11.5" customHeight="1" x14ac:dyDescent="0.3">
      <c r="A125" s="436" t="s">
        <v>303</v>
      </c>
      <c r="I125" s="206"/>
      <c r="J125" s="205"/>
      <c r="K125" s="205"/>
      <c r="L125" s="205"/>
      <c r="M125" s="205"/>
      <c r="N125" s="205"/>
    </row>
    <row r="126" spans="1:17" ht="11.5" customHeight="1" x14ac:dyDescent="0.3">
      <c r="I126" s="205"/>
      <c r="J126" s="205"/>
      <c r="K126" s="205"/>
      <c r="L126" s="205"/>
      <c r="M126" s="205"/>
      <c r="N126" s="205"/>
    </row>
    <row r="127" spans="1:17" ht="11.5" customHeight="1" x14ac:dyDescent="0.3">
      <c r="A127" s="436" t="s">
        <v>304</v>
      </c>
      <c r="I127" s="206"/>
      <c r="J127" s="205"/>
      <c r="K127" s="205"/>
      <c r="L127" s="205"/>
      <c r="M127" s="205"/>
      <c r="N127" s="205"/>
    </row>
    <row r="128" spans="1:17" ht="11.5" customHeight="1" x14ac:dyDescent="0.3">
      <c r="I128" s="205"/>
      <c r="J128" s="205"/>
      <c r="K128" s="205"/>
      <c r="L128" s="205"/>
      <c r="M128" s="205"/>
      <c r="N128" s="205"/>
    </row>
    <row r="129" spans="1:14" ht="11.5" customHeight="1" x14ac:dyDescent="0.3">
      <c r="A129" s="436" t="s">
        <v>305</v>
      </c>
      <c r="I129" s="206"/>
      <c r="J129" s="205"/>
      <c r="K129" s="205"/>
      <c r="L129" s="205"/>
      <c r="M129" s="205"/>
      <c r="N129" s="205"/>
    </row>
    <row r="130" spans="1:14" ht="11.5" customHeight="1" x14ac:dyDescent="0.3">
      <c r="I130" s="205"/>
      <c r="J130" s="205"/>
      <c r="K130" s="205"/>
      <c r="L130" s="205"/>
      <c r="M130" s="205"/>
      <c r="N130" s="205"/>
    </row>
    <row r="131" spans="1:14" ht="11.5" customHeight="1" x14ac:dyDescent="0.3">
      <c r="A131" s="436" t="s">
        <v>806</v>
      </c>
      <c r="I131" s="206"/>
      <c r="J131" s="205"/>
      <c r="K131" s="205"/>
      <c r="L131" s="205"/>
      <c r="M131" s="205"/>
      <c r="N131" s="205"/>
    </row>
    <row r="132" spans="1:14" ht="11.5" customHeight="1" x14ac:dyDescent="0.3">
      <c r="I132" s="205"/>
      <c r="J132" s="205"/>
      <c r="K132" s="205"/>
      <c r="L132" s="205"/>
      <c r="M132" s="205"/>
      <c r="N132" s="205"/>
    </row>
    <row r="133" spans="1:14" ht="11.5" customHeight="1" x14ac:dyDescent="0.3">
      <c r="A133" s="436" t="s">
        <v>807</v>
      </c>
      <c r="I133" s="206"/>
      <c r="J133" s="205"/>
      <c r="K133" s="205"/>
      <c r="L133" s="205"/>
      <c r="M133" s="205"/>
      <c r="N133" s="205"/>
    </row>
    <row r="134" spans="1:14" ht="11.5" customHeight="1" x14ac:dyDescent="0.3">
      <c r="I134" s="205"/>
      <c r="J134" s="205"/>
      <c r="K134" s="205"/>
      <c r="L134" s="205"/>
      <c r="M134" s="205"/>
      <c r="N134" s="205"/>
    </row>
    <row r="135" spans="1:14" ht="11.5" customHeight="1" x14ac:dyDescent="0.3">
      <c r="A135" s="436" t="s">
        <v>475</v>
      </c>
      <c r="I135" s="206"/>
      <c r="J135" s="205"/>
      <c r="K135" s="205"/>
      <c r="L135" s="205"/>
      <c r="M135" s="205"/>
      <c r="N135" s="205"/>
    </row>
    <row r="136" spans="1:14" ht="11.5" customHeight="1" x14ac:dyDescent="0.3">
      <c r="I136" s="205"/>
      <c r="J136" s="205"/>
      <c r="K136" s="205"/>
      <c r="L136" s="205"/>
      <c r="M136" s="205"/>
      <c r="N136" s="205"/>
    </row>
    <row r="137" spans="1:14" ht="11.5" customHeight="1" x14ac:dyDescent="0.3">
      <c r="A137" s="436" t="s">
        <v>509</v>
      </c>
      <c r="I137" s="206"/>
      <c r="J137" s="205"/>
      <c r="K137" s="205"/>
      <c r="L137" s="205"/>
      <c r="M137" s="205"/>
      <c r="N137" s="205"/>
    </row>
    <row r="138" spans="1:14" ht="11.5" customHeight="1" x14ac:dyDescent="0.3">
      <c r="I138" s="205"/>
      <c r="J138" s="205"/>
      <c r="K138" s="205"/>
      <c r="L138" s="205"/>
      <c r="M138" s="205"/>
      <c r="N138" s="205"/>
    </row>
    <row r="139" spans="1:14" ht="11.5" customHeight="1" x14ac:dyDescent="0.3">
      <c r="A139" s="436" t="s">
        <v>53</v>
      </c>
      <c r="I139" s="207">
        <f>SUM(I121:I137)</f>
        <v>0</v>
      </c>
      <c r="J139" s="675"/>
      <c r="K139" s="675"/>
      <c r="L139" s="675"/>
      <c r="M139" s="675"/>
      <c r="N139" s="675"/>
    </row>
    <row r="140" spans="1:14" ht="11.5" customHeight="1" x14ac:dyDescent="0.3"/>
    <row r="141" spans="1:14" ht="11.5" customHeight="1" x14ac:dyDescent="0.3">
      <c r="A141" s="435" t="s">
        <v>768</v>
      </c>
      <c r="E141" s="37"/>
      <c r="F141" s="37"/>
      <c r="G141" s="37"/>
    </row>
    <row r="142" spans="1:14" x14ac:dyDescent="0.3">
      <c r="A142" s="436" t="s">
        <v>530</v>
      </c>
      <c r="B142" s="37"/>
      <c r="C142" s="37"/>
      <c r="D142" s="37"/>
      <c r="I142" s="505" t="s">
        <v>694</v>
      </c>
      <c r="J142" s="672"/>
      <c r="K142" s="672"/>
      <c r="L142" s="672"/>
      <c r="M142" s="672"/>
      <c r="N142" s="672"/>
    </row>
    <row r="144" spans="1:14" ht="12.75" customHeight="1" x14ac:dyDescent="0.3"/>
    <row r="145" spans="1:14" x14ac:dyDescent="0.3">
      <c r="A145" s="438" t="s">
        <v>549</v>
      </c>
      <c r="B145" s="20"/>
      <c r="C145" s="20"/>
      <c r="D145" s="20"/>
    </row>
    <row r="146" spans="1:14" ht="40.5" x14ac:dyDescent="0.35">
      <c r="A146" s="443" t="s">
        <v>404</v>
      </c>
      <c r="B146" s="34"/>
      <c r="C146" s="34"/>
      <c r="D146" s="34"/>
      <c r="E146" s="76"/>
      <c r="F146" s="76"/>
      <c r="G146" s="76"/>
      <c r="H146" s="50"/>
      <c r="I146" s="637" t="s">
        <v>906</v>
      </c>
      <c r="J146" s="676"/>
      <c r="K146" s="676"/>
      <c r="L146" s="676"/>
      <c r="M146" s="676"/>
      <c r="N146" s="676"/>
    </row>
    <row r="147" spans="1:14" x14ac:dyDescent="0.3">
      <c r="A147" s="444" t="s">
        <v>405</v>
      </c>
      <c r="B147" s="54"/>
      <c r="C147" s="54"/>
      <c r="D147" s="54"/>
      <c r="H147" s="99"/>
      <c r="I147" s="516"/>
      <c r="J147" s="677"/>
      <c r="K147" s="677"/>
      <c r="L147" s="677"/>
      <c r="M147" s="677"/>
      <c r="N147" s="677"/>
    </row>
    <row r="148" spans="1:14" x14ac:dyDescent="0.3">
      <c r="A148" s="444"/>
      <c r="B148" t="s">
        <v>54</v>
      </c>
      <c r="D148" s="552" t="s">
        <v>694</v>
      </c>
      <c r="I148" s="103"/>
      <c r="J148" s="677"/>
      <c r="K148" s="677"/>
      <c r="L148" s="677"/>
      <c r="M148" s="677"/>
      <c r="N148" s="677"/>
    </row>
    <row r="149" spans="1:14" ht="25.5" customHeight="1" x14ac:dyDescent="0.3">
      <c r="A149" s="444"/>
      <c r="B149" t="s">
        <v>55</v>
      </c>
      <c r="H149" s="99"/>
      <c r="I149" s="101" t="s">
        <v>56</v>
      </c>
      <c r="J149" s="678"/>
      <c r="K149" s="678"/>
      <c r="L149" s="678"/>
      <c r="M149" s="678"/>
      <c r="N149" s="678"/>
    </row>
    <row r="150" spans="1:14" x14ac:dyDescent="0.3">
      <c r="A150" s="444"/>
      <c r="B150" t="s">
        <v>57</v>
      </c>
      <c r="E150" s="20"/>
      <c r="F150" s="20"/>
      <c r="G150" s="20"/>
      <c r="H150" s="200"/>
      <c r="I150" s="101" t="s">
        <v>56</v>
      </c>
      <c r="J150" s="678"/>
      <c r="K150" s="678"/>
      <c r="L150" s="678"/>
      <c r="M150" s="678"/>
      <c r="N150" s="678"/>
    </row>
    <row r="151" spans="1:14" x14ac:dyDescent="0.3">
      <c r="A151" s="517" t="s">
        <v>58</v>
      </c>
      <c r="B151" s="504"/>
      <c r="C151" s="504"/>
      <c r="D151" s="504"/>
      <c r="I151" s="518"/>
      <c r="J151" s="677"/>
      <c r="K151" s="677"/>
      <c r="L151" s="677"/>
      <c r="M151" s="677"/>
      <c r="N151" s="677"/>
    </row>
    <row r="152" spans="1:14" x14ac:dyDescent="0.3">
      <c r="A152" s="444"/>
      <c r="B152" t="s">
        <v>476</v>
      </c>
      <c r="E152" s="20"/>
      <c r="F152" s="20"/>
      <c r="G152" s="20"/>
      <c r="I152" s="518"/>
      <c r="J152" s="677"/>
      <c r="K152" s="677"/>
      <c r="L152" s="677"/>
      <c r="M152" s="677"/>
      <c r="N152" s="677"/>
    </row>
    <row r="153" spans="1:14" x14ac:dyDescent="0.3">
      <c r="A153" s="444"/>
      <c r="B153" s="18" t="s">
        <v>477</v>
      </c>
      <c r="E153" s="20"/>
      <c r="F153" s="20"/>
      <c r="G153" s="20"/>
      <c r="I153" s="518"/>
      <c r="J153" s="677"/>
      <c r="K153" s="677"/>
      <c r="L153" s="677"/>
      <c r="M153" s="677"/>
      <c r="N153" s="677"/>
    </row>
    <row r="154" spans="1:14" x14ac:dyDescent="0.3">
      <c r="A154" s="444"/>
      <c r="B154" s="35"/>
      <c r="C154" s="20"/>
      <c r="D154" s="20"/>
      <c r="E154" s="20"/>
      <c r="F154" s="20"/>
      <c r="G154" s="20"/>
      <c r="I154" s="518"/>
      <c r="J154" s="677"/>
      <c r="K154" s="677"/>
      <c r="L154" s="677"/>
      <c r="M154" s="677"/>
      <c r="N154" s="677"/>
    </row>
    <row r="155" spans="1:14" x14ac:dyDescent="0.3">
      <c r="A155" s="444"/>
      <c r="B155" s="35"/>
      <c r="C155" s="20"/>
      <c r="D155" s="20"/>
      <c r="E155" s="20"/>
      <c r="F155" s="20"/>
      <c r="G155" s="20"/>
      <c r="I155" s="518"/>
      <c r="J155" s="677"/>
      <c r="K155" s="677"/>
      <c r="L155" s="677"/>
      <c r="M155" s="677"/>
      <c r="N155" s="677"/>
    </row>
    <row r="156" spans="1:14" x14ac:dyDescent="0.3">
      <c r="A156" s="444"/>
      <c r="B156" s="35"/>
      <c r="C156" s="20"/>
      <c r="D156" s="34"/>
      <c r="E156" s="34"/>
      <c r="F156" s="34"/>
      <c r="G156" s="34"/>
      <c r="I156" s="518"/>
      <c r="J156" s="677"/>
      <c r="K156" s="677"/>
      <c r="L156" s="677"/>
      <c r="M156" s="677"/>
      <c r="N156" s="677"/>
    </row>
    <row r="157" spans="1:14" x14ac:dyDescent="0.3">
      <c r="A157" s="444"/>
      <c r="B157" t="s">
        <v>59</v>
      </c>
      <c r="F157" s="552" t="s">
        <v>694</v>
      </c>
      <c r="I157" s="518"/>
      <c r="J157" s="677"/>
      <c r="K157" s="677"/>
      <c r="L157" s="677"/>
      <c r="M157" s="677"/>
      <c r="N157" s="677"/>
    </row>
    <row r="158" spans="1:14" x14ac:dyDescent="0.3">
      <c r="A158" s="444"/>
      <c r="B158" t="s">
        <v>469</v>
      </c>
      <c r="I158" s="203" t="s">
        <v>56</v>
      </c>
      <c r="J158" s="678"/>
      <c r="K158" s="678"/>
      <c r="L158" s="678"/>
      <c r="M158" s="678"/>
      <c r="N158" s="678"/>
    </row>
    <row r="159" spans="1:14" x14ac:dyDescent="0.3">
      <c r="A159" s="444"/>
      <c r="B159" t="s">
        <v>471</v>
      </c>
      <c r="I159" s="101" t="s">
        <v>56</v>
      </c>
      <c r="J159" s="678"/>
      <c r="K159" s="678"/>
      <c r="L159" s="678"/>
      <c r="M159" s="678"/>
      <c r="N159" s="678"/>
    </row>
    <row r="160" spans="1:14" x14ac:dyDescent="0.3">
      <c r="A160" s="445"/>
      <c r="B160" s="20" t="s">
        <v>470</v>
      </c>
      <c r="C160" s="20"/>
      <c r="D160" s="20"/>
      <c r="E160" s="20"/>
      <c r="F160" s="20"/>
      <c r="G160" s="20"/>
      <c r="H160" s="200"/>
      <c r="I160" s="101" t="s">
        <v>56</v>
      </c>
      <c r="J160" s="678"/>
      <c r="K160" s="678"/>
      <c r="L160" s="678"/>
      <c r="M160" s="678"/>
      <c r="N160" s="678"/>
    </row>
    <row r="161" spans="1:14" x14ac:dyDescent="0.3">
      <c r="A161" s="446" t="s">
        <v>60</v>
      </c>
      <c r="B161" s="34"/>
      <c r="C161" s="34"/>
      <c r="D161" s="34"/>
      <c r="E161" s="34"/>
      <c r="F161" s="34"/>
      <c r="G161" s="34"/>
      <c r="H161" s="68"/>
      <c r="I161" s="101" t="s">
        <v>56</v>
      </c>
      <c r="J161" s="678"/>
      <c r="K161" s="678"/>
      <c r="L161" s="678"/>
      <c r="M161" s="678"/>
      <c r="N161" s="678"/>
    </row>
    <row r="162" spans="1:14" x14ac:dyDescent="0.3">
      <c r="A162" s="446" t="s">
        <v>306</v>
      </c>
      <c r="B162" s="34"/>
      <c r="C162" s="34"/>
      <c r="D162" s="34"/>
      <c r="E162" s="34"/>
      <c r="F162" s="34"/>
      <c r="G162" s="34"/>
      <c r="H162" s="68"/>
      <c r="I162" s="101" t="s">
        <v>56</v>
      </c>
      <c r="J162" s="678"/>
      <c r="K162" s="678"/>
      <c r="L162" s="678"/>
      <c r="M162" s="678"/>
      <c r="N162" s="678"/>
    </row>
    <row r="163" spans="1:14" x14ac:dyDescent="0.3">
      <c r="A163" s="446" t="s">
        <v>307</v>
      </c>
      <c r="B163" s="34"/>
      <c r="C163" s="34"/>
      <c r="D163" s="34"/>
      <c r="E163" s="34"/>
      <c r="F163" s="34"/>
      <c r="G163" s="34"/>
      <c r="H163" s="68"/>
      <c r="I163" s="101" t="s">
        <v>56</v>
      </c>
      <c r="J163" s="678"/>
      <c r="K163" s="678"/>
      <c r="L163" s="678"/>
      <c r="M163" s="678"/>
      <c r="N163" s="678"/>
    </row>
    <row r="164" spans="1:14" x14ac:dyDescent="0.3">
      <c r="A164" s="446" t="s">
        <v>61</v>
      </c>
      <c r="B164" s="34"/>
      <c r="C164" s="34"/>
      <c r="D164" s="34"/>
      <c r="E164" s="34"/>
      <c r="F164" s="34"/>
      <c r="G164" s="34"/>
      <c r="H164" s="68"/>
      <c r="I164" s="101" t="s">
        <v>56</v>
      </c>
      <c r="J164" s="678"/>
      <c r="K164" s="678"/>
      <c r="L164" s="678"/>
      <c r="M164" s="678"/>
      <c r="N164" s="678"/>
    </row>
    <row r="165" spans="1:14" x14ac:dyDescent="0.3">
      <c r="A165" s="446" t="s">
        <v>793</v>
      </c>
      <c r="B165" s="34"/>
      <c r="C165" s="34"/>
      <c r="D165" s="34"/>
      <c r="E165" s="34"/>
      <c r="F165" s="34"/>
      <c r="G165" s="34"/>
      <c r="H165" s="68"/>
      <c r="I165" s="101" t="s">
        <v>56</v>
      </c>
      <c r="J165" s="678"/>
      <c r="K165" s="678"/>
      <c r="L165" s="678"/>
      <c r="M165" s="678"/>
      <c r="N165" s="678"/>
    </row>
    <row r="166" spans="1:14" ht="13.5" x14ac:dyDescent="0.35">
      <c r="A166" s="654" t="s">
        <v>922</v>
      </c>
      <c r="B166" s="655"/>
      <c r="C166" s="651"/>
      <c r="D166" s="651"/>
      <c r="E166" s="651"/>
      <c r="F166" s="651"/>
      <c r="G166" s="651"/>
      <c r="H166" s="653"/>
      <c r="I166" s="652" t="s">
        <v>56</v>
      </c>
      <c r="J166" s="679"/>
      <c r="K166" s="679"/>
      <c r="L166" s="679"/>
      <c r="M166" s="679"/>
      <c r="N166" s="679"/>
    </row>
    <row r="167" spans="1:14" x14ac:dyDescent="0.3">
      <c r="A167" s="446" t="s">
        <v>62</v>
      </c>
      <c r="B167" s="34"/>
      <c r="C167" s="34"/>
      <c r="D167" s="34"/>
      <c r="E167" s="34"/>
      <c r="F167" s="34"/>
      <c r="G167" s="104"/>
      <c r="I167" s="652" t="s">
        <v>56</v>
      </c>
      <c r="J167" s="680"/>
      <c r="K167" s="680"/>
      <c r="L167" s="680"/>
      <c r="M167" s="680"/>
      <c r="N167" s="680"/>
    </row>
    <row r="168" spans="1:14" ht="13.5" x14ac:dyDescent="0.35">
      <c r="A168" s="446" t="s">
        <v>880</v>
      </c>
      <c r="B168" s="34"/>
      <c r="C168" s="34"/>
      <c r="D168" s="638"/>
      <c r="E168" s="638"/>
      <c r="F168" s="639" t="s">
        <v>882</v>
      </c>
      <c r="G168" s="640">
        <f>(I170-I168)/30</f>
        <v>0</v>
      </c>
      <c r="H168" s="641" t="s">
        <v>878</v>
      </c>
      <c r="I168" s="652" t="s">
        <v>56</v>
      </c>
      <c r="J168" s="680"/>
      <c r="K168" s="680"/>
      <c r="L168" s="680"/>
      <c r="M168" s="680"/>
      <c r="N168" s="680"/>
    </row>
    <row r="169" spans="1:14" x14ac:dyDescent="0.3">
      <c r="A169" s="446" t="s">
        <v>63</v>
      </c>
      <c r="B169" s="34"/>
      <c r="C169" s="34"/>
      <c r="D169" s="34"/>
      <c r="E169" s="34"/>
      <c r="F169" s="34"/>
      <c r="G169" s="34"/>
      <c r="H169" s="68"/>
      <c r="I169" s="535" t="s">
        <v>56</v>
      </c>
      <c r="J169" s="678"/>
      <c r="K169" s="678"/>
      <c r="L169" s="678"/>
      <c r="M169" s="678"/>
      <c r="N169" s="678"/>
    </row>
    <row r="170" spans="1:14" x14ac:dyDescent="0.3">
      <c r="A170" s="446" t="s">
        <v>64</v>
      </c>
      <c r="B170" s="34"/>
      <c r="C170" s="34"/>
      <c r="D170" s="34"/>
      <c r="E170" s="34"/>
      <c r="F170" s="34"/>
      <c r="G170" s="34"/>
      <c r="H170" s="68"/>
      <c r="I170" s="619" t="s">
        <v>56</v>
      </c>
      <c r="J170" s="680"/>
      <c r="K170" s="680"/>
      <c r="L170" s="680"/>
      <c r="M170" s="680"/>
      <c r="N170" s="680"/>
    </row>
    <row r="171" spans="1:14" x14ac:dyDescent="0.3">
      <c r="A171" s="446" t="s">
        <v>65</v>
      </c>
      <c r="B171" s="34"/>
      <c r="C171" s="34"/>
      <c r="D171" s="34"/>
      <c r="E171" s="34"/>
      <c r="F171" s="34"/>
      <c r="G171" s="34"/>
      <c r="H171" s="68"/>
      <c r="I171" s="101" t="s">
        <v>56</v>
      </c>
      <c r="J171" s="678"/>
      <c r="K171" s="678"/>
      <c r="L171" s="678"/>
      <c r="M171" s="678"/>
      <c r="N171" s="678"/>
    </row>
    <row r="172" spans="1:14" x14ac:dyDescent="0.3">
      <c r="A172" s="446" t="s">
        <v>66</v>
      </c>
      <c r="B172" s="34"/>
      <c r="C172" s="34"/>
      <c r="D172" s="34"/>
      <c r="E172" s="34"/>
      <c r="F172" s="34"/>
      <c r="G172" s="34"/>
      <c r="H172" s="68"/>
      <c r="I172" s="101" t="s">
        <v>56</v>
      </c>
      <c r="J172" s="678"/>
      <c r="K172" s="678"/>
      <c r="L172" s="678"/>
      <c r="M172" s="678"/>
      <c r="N172" s="678"/>
    </row>
    <row r="173" spans="1:14" x14ac:dyDescent="0.3">
      <c r="A173" s="446" t="s">
        <v>67</v>
      </c>
      <c r="B173" s="34"/>
      <c r="C173" s="34"/>
      <c r="D173" s="34"/>
      <c r="E173" s="34"/>
      <c r="F173" s="34"/>
      <c r="G173" s="34"/>
      <c r="H173" s="68"/>
      <c r="I173" s="101" t="s">
        <v>56</v>
      </c>
      <c r="J173" s="678"/>
      <c r="K173" s="678"/>
      <c r="L173" s="678"/>
      <c r="M173" s="678"/>
      <c r="N173" s="678"/>
    </row>
    <row r="174" spans="1:14" ht="13.5" x14ac:dyDescent="0.35">
      <c r="A174" s="446" t="s">
        <v>68</v>
      </c>
      <c r="B174" s="34"/>
      <c r="C174" s="34"/>
      <c r="D174" s="34"/>
      <c r="F174" s="639" t="s">
        <v>879</v>
      </c>
      <c r="G174" s="640">
        <f>(I174-I168)/30</f>
        <v>0</v>
      </c>
      <c r="H174" s="642" t="s">
        <v>878</v>
      </c>
      <c r="I174" s="619" t="s">
        <v>56</v>
      </c>
      <c r="J174" s="680"/>
      <c r="K174" s="680"/>
      <c r="L174" s="680"/>
      <c r="M174" s="680"/>
      <c r="N174" s="680"/>
    </row>
  </sheetData>
  <sheetProtection selectLockedCells="1"/>
  <customSheetViews>
    <customSheetView guid="{76F395A0-B7E9-4489-8589-E8786779257B}" showPageBreaks="1" zeroValues="0" hiddenColumns="1" view="pageLayout">
      <selection activeCell="A4" sqref="A4"/>
      <rowBreaks count="2" manualBreakCount="2">
        <brk id="55" max="16383" man="1"/>
        <brk id="103" max="16383" man="1"/>
      </rowBreaks>
      <pageMargins left="0.5" right="0.5" top="0.5" bottom="0.75" header="0.5" footer="0.5"/>
      <pageSetup scale="88" fitToHeight="3" orientation="portrait" useFirstPageNumber="1" horizontalDpi="1200" verticalDpi="1200" r:id="rId1"/>
      <headerFooter alignWithMargins="0">
        <oddFooter>&amp;L&amp;"Times New Roman,Italic"&amp;8CDA Form 202 revised 10/25/16&amp;C&amp;"Times New Roman,Italic"&amp;9&amp;P&amp;R&amp;"Times New Roman,Italic"&amp;8&amp;A:&amp;D</oddFooter>
      </headerFooter>
    </customSheetView>
    <customSheetView guid="{C39AB591-3723-49A0-B177-B840906E8341}" showPageBreaks="1" zeroValues="0" view="pageBreakPreview" topLeftCell="A77">
      <selection activeCell="D101" sqref="D101:F101"/>
      <rowBreaks count="2" manualBreakCount="2">
        <brk id="55" max="16383" man="1"/>
        <brk id="103" max="16383" man="1"/>
      </rowBreaks>
      <pageMargins left="0.5" right="0.5" top="0.5" bottom="0.75" header="0.5" footer="0.5"/>
      <pageSetup scale="89" fitToHeight="3" orientation="portrait" useFirstPageNumber="1" horizontalDpi="4294967292" r:id="rId2"/>
      <headerFooter alignWithMargins="0">
        <oddFooter>&amp;L&amp;"Times New Roman,Italic"&amp;8CDA Form 202 revised 8/1/2013
&amp;C&amp;"Times New Roman,Italic"&amp;9&amp;P&amp;R&amp;"Times New Roman,Italic"&amp;8&amp;A:&amp;D</oddFooter>
      </headerFooter>
    </customSheetView>
    <customSheetView guid="{E132EC1F-F891-4922-AB90-4FA7835D9B5A}" showPageBreaks="1" zeroValues="0" view="pageBreakPreview" topLeftCell="A4">
      <selection activeCell="D5" sqref="D5"/>
      <rowBreaks count="2" manualBreakCount="2">
        <brk id="55" max="16383" man="1"/>
        <brk id="103" max="16383" man="1"/>
      </rowBreaks>
      <pageMargins left="0.5" right="0.5" top="0.5" bottom="0.75" header="0.5" footer="0.5"/>
      <pageSetup scale="89" fitToHeight="3" orientation="portrait" useFirstPageNumber="1" horizontalDpi="4294967292" r:id="rId3"/>
      <headerFooter alignWithMargins="0">
        <oddFooter>&amp;L&amp;"Times New Roman,Italic"&amp;8CDA Form 202 revised 8/1/2013
&amp;C&amp;"Times New Roman,Italic"&amp;9&amp;P&amp;R&amp;"Times New Roman,Italic"&amp;8&amp;A:&amp;D</oddFooter>
      </headerFooter>
    </customSheetView>
    <customSheetView guid="{602BBDD0-2A0B-434E-AE8E-4C472F9AEC01}" showPageBreaks="1" zeroValues="0" view="pageBreakPreview">
      <selection activeCell="B23" sqref="B23"/>
      <rowBreaks count="2" manualBreakCount="2">
        <brk id="55" max="16383" man="1"/>
        <brk id="103" max="16383" man="1"/>
      </rowBreaks>
      <pageMargins left="0.5" right="0.5" top="0.5" bottom="0.75" header="0.5" footer="0.5"/>
      <pageSetup scale="89" fitToHeight="3" orientation="portrait"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C2565ED2-FB16-4AD9-AFF0-CED4C44F72DA}" showPageBreaks="1" zeroValues="0" view="pageBreakPreview" showRuler="0">
      <selection activeCell="A4" sqref="A4"/>
      <rowBreaks count="2" manualBreakCount="2">
        <brk id="55" max="16383" man="1"/>
        <brk id="103" max="16383" man="1"/>
      </rowBreaks>
      <pageMargins left="0.5" right="0.5" top="0.5" bottom="0.75" header="0.5" footer="0.5"/>
      <pageSetup scale="89" fitToHeight="3" orientation="portrait" useFirstPageNumber="1" horizontalDpi="4294967292" r:id="rId5"/>
      <headerFooter alignWithMargins="0">
        <oddFooter>&amp;L&amp;"Times New Roman,Italic"&amp;8CDA Form 202 (09/23/2008)&amp;C&amp;"Times New Roman,Italic"&amp;9&amp;P&amp;R&amp;"Times New Roman,Italic"&amp;8&amp;A:&amp;D</oddFooter>
      </headerFooter>
    </customSheetView>
    <customSheetView guid="{0A080B76-CAC1-49D6-A14B-9DA724D07E2A}" showPageBreaks="1" zeroValues="0" view="pageBreakPreview" showRuler="0" topLeftCell="A22">
      <selection activeCell="F29" sqref="F29"/>
      <rowBreaks count="2" manualBreakCount="2">
        <brk id="55" max="16383" man="1"/>
        <brk id="103" max="16383" man="1"/>
      </rowBreaks>
      <pageMargins left="0.5" right="0.5" top="0.5" bottom="0.75" header="0.5" footer="0.5"/>
      <pageSetup scale="93" fitToHeight="3" orientation="portrait" useFirstPageNumber="1" horizontalDpi="4294967292" r:id="rId6"/>
      <headerFooter alignWithMargins="0">
        <oddFooter>&amp;L&amp;"Times New Roman,Italic"&amp;8CDA Form 202 (07/01/2008)&amp;C&amp;"Times New Roman,Italic"&amp;9&amp;P&amp;R&amp;"Times New Roman,Italic"&amp;8GENERAL INFORMATION:&amp;D</oddFooter>
      </headerFooter>
    </customSheetView>
    <customSheetView guid="{DC289960-5C22-11D6-B699-00010261CDBB}" showPageBreaks="1" zeroValues="0" showRuler="0" topLeftCell="A172">
      <selection activeCell="H105" sqref="H105"/>
      <rowBreaks count="4" manualBreakCount="4">
        <brk id="52" max="16383" man="1"/>
        <brk id="103" max="16383" man="1"/>
        <brk id="155" max="16383" man="1"/>
        <brk id="208" max="16383" man="1"/>
      </rowBreaks>
      <pageMargins left="0.5" right="0.5" top="0.5" bottom="0.75" header="0.5" footer="0.5"/>
      <pageSetup orientation="portrait" blackAndWhite="1" useFirstPageNumber="1" horizontalDpi="4294967292" r:id="rId7"/>
      <headerFooter alignWithMargins="0"/>
    </customSheetView>
    <customSheetView guid="{714B32FB-A92F-4F7C-8495-8C3BCEB888AE}" scale="110" showPageBreaks="1" zeroValues="0" view="pageBreakPreview" showRuler="0">
      <selection activeCell="J1" sqref="J1"/>
      <rowBreaks count="2" manualBreakCount="2">
        <brk id="55" max="16383" man="1"/>
        <brk id="103" max="16383" man="1"/>
      </rowBreaks>
      <pageMargins left="0.5" right="0.5" top="0.5" bottom="0.75" header="0.5" footer="0.5"/>
      <pageSetup scale="95" fitToHeight="3" orientation="portrait" useFirstPageNumber="1" horizontalDpi="4294967292" r:id="rId8"/>
      <headerFooter alignWithMargins="0">
        <oddFooter>&amp;L&amp;"Times New Roman,Italic"&amp;8CDA Form 202 (07/01/2008)&amp;C&amp;"Times New Roman,Italic"&amp;9&amp;P&amp;R&amp;"Times New Roman,Italic"&amp;8GENERAL INFORMATION:&amp;D</oddFooter>
      </headerFooter>
    </customSheetView>
    <customSheetView guid="{A1879216-4226-4AD8-8303-3842A38BCF1B}" showPageBreaks="1" zeroValues="0" view="pageBreakPreview" showRuler="0">
      <selection activeCell="A4" sqref="A4"/>
      <rowBreaks count="2" manualBreakCount="2">
        <brk id="55" max="16383" man="1"/>
        <brk id="103" max="16383" man="1"/>
      </rowBreaks>
      <pageMargins left="0.5" right="0.5" top="0.5" bottom="0.75" header="0.5" footer="0.5"/>
      <pageSetup scale="89" fitToHeight="3" orientation="portrait"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3B78583D-5B6A-4751-8EF2-A2270A01FB56}" showPageBreaks="1" zeroValues="0" view="pageBreakPreview" topLeftCell="A122">
      <selection activeCell="E117" sqref="E117"/>
      <rowBreaks count="2" manualBreakCount="2">
        <brk id="55" max="16383" man="1"/>
        <brk id="103" max="16383" man="1"/>
      </rowBreaks>
      <pageMargins left="0.5" right="0.5" top="0.5" bottom="0.75" header="0.5" footer="0.5"/>
      <pageSetup scale="89" fitToHeight="3" orientation="portrait"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9A1BF858-0700-49AF-A308-5283E02DA063}" showPageBreaks="1" zeroValues="0" view="pageBreakPreview">
      <selection activeCell="B23" sqref="B23"/>
      <rowBreaks count="2" manualBreakCount="2">
        <brk id="55" max="16383" man="1"/>
        <brk id="103" max="16383" man="1"/>
      </rowBreaks>
      <pageMargins left="0.5" right="0.5" top="0.5" bottom="0.75" header="0.5" footer="0.5"/>
      <pageSetup scale="89" fitToHeight="3" orientation="portrait"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C6533090-8A80-47A4-9BC4-E66215F4127C}" showPageBreaks="1" zeroValues="0" view="pageBreakPreview">
      <selection activeCell="D15" sqref="D15"/>
      <rowBreaks count="2" manualBreakCount="2">
        <brk id="56" max="16383" man="1"/>
        <brk id="104" max="16383" man="1"/>
      </rowBreaks>
      <pageMargins left="0.5" right="0.5" top="0.5" bottom="0.75" header="0.5" footer="0.5"/>
      <pageSetup scale="89" fitToHeight="3" orientation="portrait" useFirstPageNumber="1" horizontalDpi="4294967292" r:id="rId12"/>
      <headerFooter alignWithMargins="0">
        <oddFooter>&amp;L&amp;"Times New Roman,Italic"&amp;8CDA Form 202 (09/23/2008)&amp;C&amp;"Times New Roman,Italic"&amp;9&amp;P&amp;R&amp;"Times New Roman,Italic"&amp;8&amp;A:&amp;D</oddFooter>
      </headerFooter>
    </customSheetView>
    <customSheetView guid="{3659D36C-86F8-45BE-8B0F-DC260D021512}" showPageBreaks="1" zeroValues="0" view="pageBreakPreview">
      <selection activeCell="D5" sqref="D5"/>
      <rowBreaks count="2" manualBreakCount="2">
        <brk id="55" max="16383" man="1"/>
        <brk id="103" max="16383" man="1"/>
      </rowBreaks>
      <pageMargins left="0.5" right="0.5" top="0.5" bottom="0.75" header="0.5" footer="0.5"/>
      <pageSetup scale="89" fitToHeight="3" orientation="portrait" useFirstPageNumber="1" horizontalDpi="4294967292" r:id="rId13"/>
      <headerFooter alignWithMargins="0">
        <oddFooter>&amp;L&amp;"Times New Roman,Italic"&amp;8CDA Form 202 revised 7/2013
&amp;C&amp;"Times New Roman,Italic"&amp;9&amp;P&amp;R&amp;"Times New Roman,Italic"&amp;8&amp;A:&amp;D</oddFooter>
      </headerFooter>
    </customSheetView>
    <customSheetView guid="{8142EFA3-2DB8-4FA0-90CC-65C61CCEFD62}" showPageBreaks="1" zeroValues="0" view="pageBreakPreview">
      <selection activeCell="D5" sqref="D5"/>
      <rowBreaks count="2" manualBreakCount="2">
        <brk id="55" max="16383" man="1"/>
        <brk id="103" max="16383" man="1"/>
      </rowBreaks>
      <pageMargins left="0.5" right="0.5" top="0.5" bottom="0.75" header="0.5" footer="0.5"/>
      <pageSetup scale="89" fitToHeight="3" orientation="portrait" useFirstPageNumber="1" horizontalDpi="4294967292" r:id="rId14"/>
      <headerFooter alignWithMargins="0">
        <oddFooter>&amp;L&amp;"Times New Roman,Italic"&amp;8CDA Form 202 revised 7/2013
&amp;C&amp;"Times New Roman,Italic"&amp;9&amp;P&amp;R&amp;"Times New Roman,Italic"&amp;8&amp;A:&amp;D</oddFooter>
      </headerFooter>
    </customSheetView>
  </customSheetViews>
  <mergeCells count="8">
    <mergeCell ref="C113:D113"/>
    <mergeCell ref="F113:H113"/>
    <mergeCell ref="H55:H56"/>
    <mergeCell ref="I55:I56"/>
    <mergeCell ref="B1:H2"/>
    <mergeCell ref="H16:I16"/>
    <mergeCell ref="A80:C83"/>
    <mergeCell ref="H83:I84"/>
  </mergeCells>
  <phoneticPr fontId="17" type="noConversion"/>
  <dataValidations count="3">
    <dataValidation type="list" allowBlank="1" showInputMessage="1" showErrorMessage="1" sqref="B113:C114 F113" xr:uid="{00000000-0002-0000-0000-000000000000}">
      <formula1>$Q$111:$Q$119</formula1>
    </dataValidation>
    <dataValidation type="list" allowBlank="1" showInputMessage="1" showErrorMessage="1" sqref="H15" xr:uid="{00000000-0002-0000-0000-000001000000}">
      <formula1>$K$14:$K$18</formula1>
    </dataValidation>
    <dataValidation type="list" allowBlank="1" showInputMessage="1" showErrorMessage="1" sqref="C8" xr:uid="{92E5D49D-D089-4691-BD5D-55E6A8E3EB32}">
      <formula1>$K$6:$K$8</formula1>
    </dataValidation>
  </dataValidations>
  <pageMargins left="0.5" right="0.5" top="0.5" bottom="0.75" header="0.5" footer="0.5"/>
  <pageSetup scale="67" fitToHeight="3" orientation="portrait" useFirstPageNumber="1" r:id="rId15"/>
  <headerFooter alignWithMargins="0">
    <oddFooter>&amp;L&amp;"Times New Roman,Italic"&amp;8CDA Form 202 (Revised February 2022&amp;K000000)&amp;C&amp;"Times New Roman,Italic"&amp;8&amp;P&amp;R&amp;"Times New Roman,Italic"&amp;8&amp;A:&amp;D</oddFooter>
  </headerFooter>
  <rowBreaks count="2" manualBreakCount="2">
    <brk id="60" max="16383" man="1"/>
    <brk id="119" max="16383" man="1"/>
  </rowBreaks>
  <drawing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FF"/>
  </sheetPr>
  <dimension ref="A1:F14"/>
  <sheetViews>
    <sheetView view="pageBreakPreview" zoomScaleNormal="100" zoomScaleSheetLayoutView="100" workbookViewId="0">
      <selection activeCell="D14" sqref="D14"/>
    </sheetView>
  </sheetViews>
  <sheetFormatPr defaultColWidth="9" defaultRowHeight="13" x14ac:dyDescent="0.3"/>
  <cols>
    <col min="1" max="1" width="13.3984375" customWidth="1"/>
    <col min="2" max="2" width="16.3984375" bestFit="1" customWidth="1"/>
    <col min="3" max="3" width="14.3984375" bestFit="1" customWidth="1"/>
    <col min="4" max="4" width="22" bestFit="1" customWidth="1"/>
    <col min="5" max="5" width="14.3984375" bestFit="1" customWidth="1"/>
    <col min="6" max="6" width="18.3984375" bestFit="1" customWidth="1"/>
  </cols>
  <sheetData>
    <row r="1" spans="1:6" ht="17.5" x14ac:dyDescent="0.35">
      <c r="A1" s="38" t="s">
        <v>554</v>
      </c>
      <c r="B1" s="3"/>
      <c r="C1" s="3"/>
      <c r="D1" s="3"/>
      <c r="E1" s="3"/>
      <c r="F1" s="3"/>
    </row>
    <row r="2" spans="1:6" x14ac:dyDescent="0.3">
      <c r="A2" s="247" t="s">
        <v>788</v>
      </c>
      <c r="B2" s="542">
        <f>GENERAL!B6</f>
        <v>0</v>
      </c>
      <c r="F2" s="551" t="str">
        <f>projname</f>
        <v>Project Name</v>
      </c>
    </row>
    <row r="4" spans="1:6" x14ac:dyDescent="0.3">
      <c r="A4" s="435" t="s">
        <v>555</v>
      </c>
    </row>
    <row r="5" spans="1:6" x14ac:dyDescent="0.3">
      <c r="A5" s="603" t="s">
        <v>557</v>
      </c>
      <c r="B5" s="292" t="s">
        <v>556</v>
      </c>
      <c r="C5" s="1" t="s">
        <v>558</v>
      </c>
      <c r="D5" s="1" t="s">
        <v>559</v>
      </c>
      <c r="E5" s="1" t="s">
        <v>560</v>
      </c>
      <c r="F5" s="235" t="s">
        <v>163</v>
      </c>
    </row>
    <row r="6" spans="1:6" x14ac:dyDescent="0.3">
      <c r="A6" s="10"/>
      <c r="B6" s="10"/>
      <c r="C6" s="56"/>
      <c r="D6" s="110"/>
      <c r="E6" s="234"/>
      <c r="F6" s="57"/>
    </row>
    <row r="7" spans="1:6" x14ac:dyDescent="0.3">
      <c r="A7" s="10"/>
      <c r="B7" s="10"/>
      <c r="C7" s="56"/>
      <c r="D7" s="110"/>
      <c r="E7" s="234"/>
      <c r="F7" s="57"/>
    </row>
    <row r="8" spans="1:6" x14ac:dyDescent="0.3">
      <c r="A8" s="10"/>
      <c r="B8" s="10"/>
      <c r="C8" s="56"/>
      <c r="D8" s="116"/>
      <c r="E8" s="234"/>
      <c r="F8" s="57"/>
    </row>
    <row r="9" spans="1:6" x14ac:dyDescent="0.3">
      <c r="A9" s="10"/>
      <c r="B9" s="10"/>
      <c r="C9" s="56"/>
      <c r="D9" s="110"/>
      <c r="E9" s="234"/>
      <c r="F9" s="57"/>
    </row>
    <row r="10" spans="1:6" x14ac:dyDescent="0.3">
      <c r="A10" s="10"/>
      <c r="B10" s="10"/>
      <c r="C10" s="56"/>
      <c r="D10" s="110"/>
      <c r="E10" s="234"/>
      <c r="F10" s="57"/>
    </row>
    <row r="11" spans="1:6" x14ac:dyDescent="0.3">
      <c r="A11" s="10"/>
      <c r="B11" s="10"/>
      <c r="C11" s="56"/>
      <c r="D11" s="110"/>
      <c r="E11" s="234"/>
      <c r="F11" s="57"/>
    </row>
    <row r="12" spans="1:6" x14ac:dyDescent="0.3">
      <c r="A12" s="10"/>
      <c r="B12" s="10"/>
      <c r="C12" s="56"/>
      <c r="D12" s="110"/>
      <c r="E12" s="249"/>
      <c r="F12" s="250"/>
    </row>
    <row r="13" spans="1:6" x14ac:dyDescent="0.3">
      <c r="A13" s="441"/>
      <c r="B13" s="10"/>
      <c r="C13" s="56"/>
      <c r="D13" s="248"/>
      <c r="E13" s="251" t="s">
        <v>33</v>
      </c>
      <c r="F13" s="251"/>
    </row>
    <row r="14" spans="1:6" x14ac:dyDescent="0.3">
      <c r="A14" s="15" t="s">
        <v>561</v>
      </c>
      <c r="D14" s="218">
        <f>SUM(D6:D13)</f>
        <v>0</v>
      </c>
    </row>
  </sheetData>
  <customSheetViews>
    <customSheetView guid="{76F395A0-B7E9-4489-8589-E8786779257B}" showPageBreaks="1" view="pageLayout">
      <pageMargins left="0.5" right="0.5" top="0.5" bottom="0.75" header="0.5" footer="0.5"/>
      <printOptions horizontalCentered="1"/>
      <pageSetup scale="95" firstPageNumber="22" orientation="portrait" useFirstPageNumber="1" r:id="rId1"/>
      <headerFooter alignWithMargins="0">
        <oddFooter>&amp;LCDA Form 202 revised 10/25/16&amp;C&amp;P&amp;R&amp;A:&amp;D</oddFooter>
      </headerFooter>
    </customSheetView>
    <customSheetView guid="{C39AB591-3723-49A0-B177-B840906E8341}">
      <selection activeCell="B4" sqref="B4"/>
      <pageMargins left="0.75" right="0.75" top="1" bottom="1" header="0.5" footer="0.5"/>
      <pageSetup orientation="portrait" r:id="rId2"/>
      <headerFooter alignWithMargins="0"/>
    </customSheetView>
    <customSheetView guid="{E132EC1F-F891-4922-AB90-4FA7835D9B5A}">
      <selection activeCell="B4" sqref="B4"/>
      <pageMargins left="0.75" right="0.75" top="1" bottom="1" header="0.5" footer="0.5"/>
      <pageSetup orientation="portrait" r:id="rId3"/>
      <headerFooter alignWithMargins="0"/>
    </customSheetView>
    <customSheetView guid="{602BBDD0-2A0B-434E-AE8E-4C472F9AEC01}">
      <selection sqref="A1:XFD1048576"/>
      <pageMargins left="0.75" right="0.75" top="1" bottom="1" header="0.5" footer="0.5"/>
      <pageSetup orientation="portrait" r:id="rId4"/>
      <headerFooter alignWithMargins="0"/>
    </customSheetView>
    <customSheetView guid="{C2565ED2-FB16-4AD9-AFF0-CED4C44F72DA}" showPageBreaks="1" showRuler="0">
      <selection activeCell="B4" sqref="B4"/>
      <pageMargins left="0.75" right="0.75" top="1" bottom="1" header="0.5" footer="0.5"/>
      <pageSetup orientation="portrait" r:id="rId5"/>
      <headerFooter alignWithMargins="0"/>
    </customSheetView>
    <customSheetView guid="{0A080B76-CAC1-49D6-A14B-9DA724D07E2A}" showRuler="0">
      <selection activeCell="D31" sqref="D31"/>
      <pageMargins left="0.75" right="0.75" top="1" bottom="1" header="0.5" footer="0.5"/>
      <headerFooter alignWithMargins="0"/>
    </customSheetView>
    <customSheetView guid="{A1879216-4226-4AD8-8303-3842A38BCF1B}" showRuler="0">
      <selection activeCell="B4" sqref="B4"/>
      <pageMargins left="0.75" right="0.75" top="1" bottom="1" header="0.5" footer="0.5"/>
      <pageSetup orientation="portrait" r:id="rId6"/>
      <headerFooter alignWithMargins="0"/>
    </customSheetView>
    <customSheetView guid="{3B78583D-5B6A-4751-8EF2-A2270A01FB56}">
      <selection activeCell="B4" sqref="B4"/>
      <pageMargins left="0.75" right="0.75" top="1" bottom="1" header="0.5" footer="0.5"/>
      <pageSetup orientation="portrait" r:id="rId7"/>
      <headerFooter alignWithMargins="0"/>
    </customSheetView>
    <customSheetView guid="{9A1BF858-0700-49AF-A308-5283E02DA063}">
      <selection sqref="A1:XFD1048576"/>
      <pageMargins left="0.75" right="0.75" top="1" bottom="1" header="0.5" footer="0.5"/>
      <pageSetup orientation="portrait" r:id="rId8"/>
      <headerFooter alignWithMargins="0"/>
    </customSheetView>
    <customSheetView guid="{C6533090-8A80-47A4-9BC4-E66215F4127C}">
      <selection sqref="A1:XFD1048576"/>
      <pageMargins left="0.75" right="0.75" top="1" bottom="1" header="0.5" footer="0.5"/>
      <pageSetup orientation="portrait" r:id="rId9"/>
      <headerFooter alignWithMargins="0"/>
    </customSheetView>
    <customSheetView guid="{3659D36C-86F8-45BE-8B0F-DC260D021512}">
      <selection activeCell="B4" sqref="B4"/>
      <pageMargins left="0.75" right="0.75" top="1" bottom="1" header="0.5" footer="0.5"/>
      <pageSetup orientation="portrait" r:id="rId10"/>
      <headerFooter alignWithMargins="0"/>
    </customSheetView>
    <customSheetView guid="{8142EFA3-2DB8-4FA0-90CC-65C61CCEFD62}">
      <selection activeCell="B4" sqref="B4"/>
      <pageMargins left="0.75" right="0.75" top="1" bottom="1" header="0.5" footer="0.5"/>
      <pageSetup orientation="portrait" r:id="rId11"/>
      <headerFooter alignWithMargins="0"/>
    </customSheetView>
  </customSheetViews>
  <phoneticPr fontId="17" type="noConversion"/>
  <printOptions horizontalCentered="1"/>
  <pageMargins left="0.5" right="0.5" top="0.5" bottom="0.75" header="0.5" footer="0.5"/>
  <pageSetup scale="95" firstPageNumber="22" orientation="portrait" useFirstPageNumber="1" r:id="rId12"/>
  <headerFooter alignWithMargins="0">
    <oddFooter>&amp;L&amp;"Times New Roman,Italic"&amp;8CDA Form 202 (Revised February 2022)&amp;C&amp;"Times New Roman,Italic"&amp;8&amp;P&amp;R&amp;"Times New Roman,Italic"&amp;8&amp;A:&amp;D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K42"/>
  <sheetViews>
    <sheetView view="pageBreakPreview" zoomScale="80" zoomScaleNormal="100" zoomScaleSheetLayoutView="80" workbookViewId="0">
      <selection activeCell="B18" sqref="B18:C18"/>
    </sheetView>
  </sheetViews>
  <sheetFormatPr defaultColWidth="9.3984375" defaultRowHeight="13" x14ac:dyDescent="0.3"/>
  <cols>
    <col min="1" max="9" width="9.3984375" style="272"/>
    <col min="10" max="10" width="9.59765625" style="270" customWidth="1"/>
    <col min="11" max="16384" width="9.3984375" style="272"/>
  </cols>
  <sheetData>
    <row r="1" spans="1:11" x14ac:dyDescent="0.3">
      <c r="H1" s="802" t="s">
        <v>788</v>
      </c>
      <c r="I1" s="802"/>
      <c r="J1" s="576">
        <f>GENERAL!B6</f>
        <v>0</v>
      </c>
    </row>
    <row r="2" spans="1:11" ht="15.5" x14ac:dyDescent="0.3">
      <c r="A2" s="604" t="s">
        <v>567</v>
      </c>
      <c r="B2" s="456"/>
      <c r="C2" s="456"/>
      <c r="D2" s="456"/>
      <c r="E2" s="456"/>
      <c r="F2" s="456"/>
      <c r="G2" s="456"/>
      <c r="J2" s="551" t="str">
        <f>projname</f>
        <v>Project Name</v>
      </c>
      <c r="K2" s="271"/>
    </row>
    <row r="3" spans="1:11" ht="38.25" customHeight="1" thickBot="1" x14ac:dyDescent="0.4">
      <c r="B3" s="803" t="s">
        <v>569</v>
      </c>
      <c r="C3" s="803"/>
      <c r="D3" s="803"/>
      <c r="E3" s="803"/>
      <c r="F3" s="803"/>
      <c r="G3" s="803"/>
      <c r="H3" s="804"/>
      <c r="I3" s="804"/>
      <c r="J3" s="293"/>
    </row>
    <row r="4" spans="1:11" ht="13.5" thickBot="1" x14ac:dyDescent="0.35">
      <c r="B4" s="782" t="s">
        <v>570</v>
      </c>
      <c r="C4" s="783"/>
      <c r="D4" s="783"/>
      <c r="E4" s="783"/>
      <c r="F4" s="783"/>
      <c r="G4" s="783"/>
      <c r="H4" s="783"/>
      <c r="I4" s="784"/>
    </row>
    <row r="5" spans="1:11" ht="13.5" thickBot="1" x14ac:dyDescent="0.35">
      <c r="B5" s="777" t="s">
        <v>571</v>
      </c>
      <c r="C5" s="778"/>
      <c r="D5" s="785" t="s">
        <v>572</v>
      </c>
      <c r="E5" s="786"/>
      <c r="F5" s="785" t="s">
        <v>573</v>
      </c>
      <c r="G5" s="786"/>
      <c r="H5" s="785" t="s">
        <v>573</v>
      </c>
      <c r="I5" s="805"/>
    </row>
    <row r="6" spans="1:11" ht="13.5" thickBot="1" x14ac:dyDescent="0.35">
      <c r="B6" s="777" t="s">
        <v>574</v>
      </c>
      <c r="C6" s="778"/>
      <c r="D6" s="799"/>
      <c r="E6" s="800"/>
      <c r="F6" s="799"/>
      <c r="G6" s="800"/>
      <c r="H6" s="799"/>
      <c r="I6" s="801"/>
    </row>
    <row r="7" spans="1:11" ht="13.5" thickBot="1" x14ac:dyDescent="0.35">
      <c r="B7" s="777" t="s">
        <v>575</v>
      </c>
      <c r="C7" s="778"/>
      <c r="D7" s="780"/>
      <c r="E7" s="781"/>
      <c r="F7" s="780"/>
      <c r="G7" s="781"/>
      <c r="H7" s="780"/>
      <c r="I7" s="798"/>
    </row>
    <row r="8" spans="1:11" ht="13.5" thickBot="1" x14ac:dyDescent="0.35">
      <c r="B8" s="777" t="s">
        <v>576</v>
      </c>
      <c r="C8" s="778"/>
      <c r="D8" s="780"/>
      <c r="E8" s="781"/>
      <c r="F8" s="780"/>
      <c r="G8" s="781"/>
      <c r="H8" s="780"/>
      <c r="I8" s="798"/>
    </row>
    <row r="9" spans="1:11" ht="13.5" thickBot="1" x14ac:dyDescent="0.35">
      <c r="B9" s="777" t="s">
        <v>577</v>
      </c>
      <c r="C9" s="778"/>
      <c r="D9" s="754">
        <f>D7-D8</f>
        <v>0</v>
      </c>
      <c r="E9" s="779"/>
      <c r="F9" s="754">
        <f>F7-F8</f>
        <v>0</v>
      </c>
      <c r="G9" s="779"/>
      <c r="H9" s="754">
        <f>H7-H8</f>
        <v>0</v>
      </c>
      <c r="I9" s="755"/>
    </row>
    <row r="10" spans="1:11" ht="13.5" thickBot="1" x14ac:dyDescent="0.35">
      <c r="B10" s="777" t="s">
        <v>588</v>
      </c>
      <c r="C10" s="778"/>
      <c r="D10" s="749"/>
      <c r="E10" s="750"/>
      <c r="F10" s="749"/>
      <c r="G10" s="750"/>
      <c r="H10" s="749"/>
      <c r="I10" s="751"/>
    </row>
    <row r="11" spans="1:11" ht="13.5" thickBot="1" x14ac:dyDescent="0.35">
      <c r="B11" s="793" t="s">
        <v>578</v>
      </c>
      <c r="C11" s="794"/>
      <c r="D11" s="795" t="str">
        <f>IF(D10=0,"",(D9/D10))</f>
        <v/>
      </c>
      <c r="E11" s="796"/>
      <c r="F11" s="795" t="str">
        <f t="shared" ref="F11" si="0">IF(F10=0,"",(F9/F10))</f>
        <v/>
      </c>
      <c r="G11" s="796"/>
      <c r="H11" s="795" t="str">
        <f t="shared" ref="H11" si="1">IF(H10=0,"",(H9/H10))</f>
        <v/>
      </c>
      <c r="I11" s="797"/>
    </row>
    <row r="12" spans="1:11" ht="13.5" thickBot="1" x14ac:dyDescent="0.35">
      <c r="B12" s="782" t="s">
        <v>570</v>
      </c>
      <c r="C12" s="783"/>
      <c r="D12" s="783"/>
      <c r="E12" s="783"/>
      <c r="F12" s="783"/>
      <c r="G12" s="783"/>
      <c r="H12" s="783"/>
      <c r="I12" s="784"/>
      <c r="J12" s="294"/>
    </row>
    <row r="13" spans="1:11" ht="13.5" thickBot="1" x14ac:dyDescent="0.35">
      <c r="B13" s="777" t="s">
        <v>571</v>
      </c>
      <c r="C13" s="778"/>
      <c r="D13" s="785" t="s">
        <v>573</v>
      </c>
      <c r="E13" s="786"/>
      <c r="F13" s="785" t="s">
        <v>573</v>
      </c>
      <c r="G13" s="786"/>
      <c r="H13" s="787" t="s">
        <v>579</v>
      </c>
      <c r="I13" s="788"/>
      <c r="J13" s="294"/>
    </row>
    <row r="14" spans="1:11" ht="13.5" thickBot="1" x14ac:dyDescent="0.35">
      <c r="B14" s="777" t="s">
        <v>574</v>
      </c>
      <c r="C14" s="778"/>
      <c r="D14" s="789"/>
      <c r="E14" s="790"/>
      <c r="F14" s="789"/>
      <c r="G14" s="790"/>
      <c r="H14" s="791"/>
      <c r="I14" s="792"/>
      <c r="J14" s="294"/>
    </row>
    <row r="15" spans="1:11" ht="13.5" thickBot="1" x14ac:dyDescent="0.35">
      <c r="B15" s="777" t="s">
        <v>575</v>
      </c>
      <c r="C15" s="778"/>
      <c r="D15" s="780"/>
      <c r="E15" s="781"/>
      <c r="F15" s="780"/>
      <c r="G15" s="781"/>
      <c r="H15" s="754">
        <f>D7+F7+H7+D15+F15</f>
        <v>0</v>
      </c>
      <c r="I15" s="755"/>
      <c r="J15" s="294"/>
    </row>
    <row r="16" spans="1:11" ht="13.5" thickBot="1" x14ac:dyDescent="0.35">
      <c r="B16" s="777" t="s">
        <v>576</v>
      </c>
      <c r="C16" s="778"/>
      <c r="D16" s="780"/>
      <c r="E16" s="781"/>
      <c r="F16" s="780"/>
      <c r="G16" s="781"/>
      <c r="H16" s="754">
        <f>D8+F8+H8+D16+F16</f>
        <v>0</v>
      </c>
      <c r="I16" s="755"/>
      <c r="J16" s="294"/>
    </row>
    <row r="17" spans="1:10" ht="13.5" thickBot="1" x14ac:dyDescent="0.35">
      <c r="B17" s="777" t="s">
        <v>577</v>
      </c>
      <c r="C17" s="778"/>
      <c r="D17" s="754">
        <f>D15-D16</f>
        <v>0</v>
      </c>
      <c r="E17" s="779"/>
      <c r="F17" s="754">
        <f>F15-F16</f>
        <v>0</v>
      </c>
      <c r="G17" s="779"/>
      <c r="H17" s="754">
        <f>D9+F9+H9+D17+F17</f>
        <v>0</v>
      </c>
      <c r="I17" s="755"/>
      <c r="J17" s="294"/>
    </row>
    <row r="18" spans="1:10" ht="13.5" thickBot="1" x14ac:dyDescent="0.35">
      <c r="B18" s="777" t="s">
        <v>588</v>
      </c>
      <c r="C18" s="778"/>
      <c r="D18" s="749"/>
      <c r="E18" s="750"/>
      <c r="F18" s="749"/>
      <c r="G18" s="750"/>
      <c r="H18" s="749"/>
      <c r="I18" s="751"/>
      <c r="J18" s="294"/>
    </row>
    <row r="19" spans="1:10" ht="13.5" thickBot="1" x14ac:dyDescent="0.35">
      <c r="B19" s="773" t="s">
        <v>578</v>
      </c>
      <c r="C19" s="774"/>
      <c r="D19" s="775" t="str">
        <f>IF(D18=0,"",(D17/D18))</f>
        <v/>
      </c>
      <c r="E19" s="776"/>
      <c r="F19" s="775" t="str">
        <f t="shared" ref="F19" si="2">IF(F18=0,"",(F17/F18))</f>
        <v/>
      </c>
      <c r="G19" s="776"/>
      <c r="H19" s="775" t="str">
        <f t="shared" ref="H19" si="3">IF(H18=0,"",(H17/H18))</f>
        <v/>
      </c>
      <c r="I19" s="776"/>
      <c r="J19" s="294"/>
    </row>
    <row r="20" spans="1:10" x14ac:dyDescent="0.3">
      <c r="A20" s="365" t="s">
        <v>580</v>
      </c>
      <c r="B20" s="741" t="s">
        <v>581</v>
      </c>
      <c r="C20" s="741"/>
      <c r="D20" s="742"/>
      <c r="E20" s="742"/>
      <c r="F20" s="742"/>
      <c r="G20" s="742"/>
      <c r="H20" s="742"/>
      <c r="I20" s="743"/>
    </row>
    <row r="21" spans="1:10" x14ac:dyDescent="0.3">
      <c r="A21" s="366">
        <v>0</v>
      </c>
      <c r="B21" s="731" t="s">
        <v>582</v>
      </c>
      <c r="C21" s="731"/>
      <c r="D21" s="731"/>
      <c r="E21" s="731"/>
      <c r="F21" s="731"/>
      <c r="G21" s="731"/>
      <c r="H21" s="731"/>
      <c r="I21" s="732"/>
    </row>
    <row r="22" spans="1:10" ht="13.5" thickBot="1" x14ac:dyDescent="0.35">
      <c r="A22" s="366">
        <v>4</v>
      </c>
      <c r="B22" s="731" t="s">
        <v>615</v>
      </c>
      <c r="C22" s="731"/>
      <c r="D22" s="731"/>
      <c r="E22" s="731"/>
      <c r="F22" s="731"/>
      <c r="G22" s="731"/>
      <c r="H22" s="731"/>
      <c r="I22" s="732"/>
      <c r="J22" s="369" t="s">
        <v>773</v>
      </c>
    </row>
    <row r="23" spans="1:10" ht="13.5" thickBot="1" x14ac:dyDescent="0.35">
      <c r="A23" s="367">
        <v>8</v>
      </c>
      <c r="B23" s="734" t="s">
        <v>583</v>
      </c>
      <c r="C23" s="734"/>
      <c r="D23" s="734"/>
      <c r="E23" s="734"/>
      <c r="F23" s="734"/>
      <c r="G23" s="734"/>
      <c r="H23" s="734"/>
      <c r="I23" s="735"/>
      <c r="J23" s="364"/>
    </row>
    <row r="24" spans="1:10" ht="13.5" thickBot="1" x14ac:dyDescent="0.35">
      <c r="A24" s="295"/>
      <c r="B24" s="769" t="s">
        <v>584</v>
      </c>
      <c r="C24" s="770"/>
      <c r="D24" s="770"/>
      <c r="E24" s="770"/>
      <c r="F24" s="770"/>
      <c r="G24" s="770"/>
      <c r="H24" s="770"/>
      <c r="I24" s="771"/>
      <c r="J24" s="295"/>
    </row>
    <row r="25" spans="1:10" ht="13.5" thickBot="1" x14ac:dyDescent="0.35">
      <c r="A25" s="295"/>
      <c r="B25" s="744" t="s">
        <v>571</v>
      </c>
      <c r="C25" s="745"/>
      <c r="D25" s="764" t="s">
        <v>573</v>
      </c>
      <c r="E25" s="765"/>
      <c r="F25" s="764" t="s">
        <v>573</v>
      </c>
      <c r="G25" s="765"/>
      <c r="H25" s="764" t="s">
        <v>573</v>
      </c>
      <c r="I25" s="772"/>
      <c r="J25" s="295"/>
    </row>
    <row r="26" spans="1:10" ht="13.5" thickBot="1" x14ac:dyDescent="0.35">
      <c r="A26" s="295"/>
      <c r="B26" s="744" t="s">
        <v>585</v>
      </c>
      <c r="C26" s="745"/>
      <c r="D26" s="752"/>
      <c r="E26" s="753"/>
      <c r="F26" s="752"/>
      <c r="G26" s="753"/>
      <c r="H26" s="752"/>
      <c r="I26" s="768"/>
      <c r="J26" s="295"/>
    </row>
    <row r="27" spans="1:10" ht="13.5" thickBot="1" x14ac:dyDescent="0.35">
      <c r="A27" s="295"/>
      <c r="B27" s="744" t="s">
        <v>586</v>
      </c>
      <c r="C27" s="745"/>
      <c r="D27" s="752"/>
      <c r="E27" s="753"/>
      <c r="F27" s="752"/>
      <c r="G27" s="753"/>
      <c r="H27" s="752"/>
      <c r="I27" s="768"/>
      <c r="J27" s="295"/>
    </row>
    <row r="28" spans="1:10" ht="13.5" thickBot="1" x14ac:dyDescent="0.35">
      <c r="A28" s="295"/>
      <c r="B28" s="744" t="s">
        <v>587</v>
      </c>
      <c r="C28" s="745"/>
      <c r="D28" s="746">
        <f>D26-D27</f>
        <v>0</v>
      </c>
      <c r="E28" s="747"/>
      <c r="F28" s="746">
        <f t="shared" ref="F28" si="4">F26-F27</f>
        <v>0</v>
      </c>
      <c r="G28" s="747"/>
      <c r="H28" s="746">
        <f t="shared" ref="H28" si="5">H26-H27</f>
        <v>0</v>
      </c>
      <c r="I28" s="748"/>
      <c r="J28" s="295"/>
    </row>
    <row r="29" spans="1:10" ht="13.5" thickBot="1" x14ac:dyDescent="0.35">
      <c r="A29" s="295"/>
      <c r="B29" s="744" t="s">
        <v>588</v>
      </c>
      <c r="C29" s="745"/>
      <c r="D29" s="749"/>
      <c r="E29" s="750"/>
      <c r="F29" s="749"/>
      <c r="G29" s="750"/>
      <c r="H29" s="749"/>
      <c r="I29" s="751"/>
      <c r="J29" s="295"/>
    </row>
    <row r="30" spans="1:10" ht="13.5" thickBot="1" x14ac:dyDescent="0.35">
      <c r="A30" s="295"/>
      <c r="B30" s="756" t="s">
        <v>578</v>
      </c>
      <c r="C30" s="757"/>
      <c r="D30" s="758" t="str">
        <f>IF(D29=0,"",(D28/D29))</f>
        <v/>
      </c>
      <c r="E30" s="759"/>
      <c r="F30" s="758" t="str">
        <f>IF(F29=0,"",(F28/F29))</f>
        <v/>
      </c>
      <c r="G30" s="759"/>
      <c r="H30" s="758" t="str">
        <f>IF(H29=0,"",(H28/H29))</f>
        <v/>
      </c>
      <c r="I30" s="760"/>
      <c r="J30" s="295"/>
    </row>
    <row r="31" spans="1:10" ht="13.5" thickBot="1" x14ac:dyDescent="0.35">
      <c r="A31" s="295"/>
      <c r="B31" s="761" t="s">
        <v>766</v>
      </c>
      <c r="C31" s="762"/>
      <c r="D31" s="762"/>
      <c r="E31" s="762"/>
      <c r="F31" s="762"/>
      <c r="G31" s="762"/>
      <c r="H31" s="762"/>
      <c r="I31" s="763"/>
      <c r="J31" s="296"/>
    </row>
    <row r="32" spans="1:10" ht="13.5" thickBot="1" x14ac:dyDescent="0.35">
      <c r="A32" s="295"/>
      <c r="B32" s="744" t="s">
        <v>571</v>
      </c>
      <c r="C32" s="745"/>
      <c r="D32" s="764" t="s">
        <v>573</v>
      </c>
      <c r="E32" s="765"/>
      <c r="F32" s="764" t="s">
        <v>573</v>
      </c>
      <c r="G32" s="765"/>
      <c r="H32" s="766" t="s">
        <v>579</v>
      </c>
      <c r="I32" s="767"/>
      <c r="J32" s="296"/>
    </row>
    <row r="33" spans="1:10" ht="13.5" thickBot="1" x14ac:dyDescent="0.35">
      <c r="A33" s="295"/>
      <c r="B33" s="744" t="s">
        <v>585</v>
      </c>
      <c r="C33" s="745"/>
      <c r="D33" s="752"/>
      <c r="E33" s="753"/>
      <c r="F33" s="752"/>
      <c r="G33" s="753"/>
      <c r="H33" s="754">
        <f>D26+F26+H26+D33+F33</f>
        <v>0</v>
      </c>
      <c r="I33" s="755"/>
      <c r="J33" s="296"/>
    </row>
    <row r="34" spans="1:10" ht="13.5" thickBot="1" x14ac:dyDescent="0.35">
      <c r="A34" s="295"/>
      <c r="B34" s="744" t="s">
        <v>586</v>
      </c>
      <c r="C34" s="745"/>
      <c r="D34" s="752"/>
      <c r="E34" s="753"/>
      <c r="F34" s="752"/>
      <c r="G34" s="753"/>
      <c r="H34" s="754">
        <f>D27+F27+H27+D34+F34</f>
        <v>0</v>
      </c>
      <c r="I34" s="755"/>
      <c r="J34" s="296"/>
    </row>
    <row r="35" spans="1:10" ht="13.5" thickBot="1" x14ac:dyDescent="0.35">
      <c r="A35" s="295"/>
      <c r="B35" s="744" t="s">
        <v>587</v>
      </c>
      <c r="C35" s="745"/>
      <c r="D35" s="746"/>
      <c r="E35" s="747"/>
      <c r="F35" s="746">
        <f>F33-F34</f>
        <v>0</v>
      </c>
      <c r="G35" s="747"/>
      <c r="H35" s="746">
        <f>D28+F28+H28+D35+F35</f>
        <v>0</v>
      </c>
      <c r="I35" s="748"/>
      <c r="J35" s="296"/>
    </row>
    <row r="36" spans="1:10" ht="13.5" thickBot="1" x14ac:dyDescent="0.35">
      <c r="A36" s="295"/>
      <c r="B36" s="744" t="s">
        <v>588</v>
      </c>
      <c r="C36" s="745"/>
      <c r="D36" s="749"/>
      <c r="E36" s="750"/>
      <c r="F36" s="749"/>
      <c r="G36" s="750"/>
      <c r="H36" s="749"/>
      <c r="I36" s="751"/>
      <c r="J36" s="296"/>
    </row>
    <row r="37" spans="1:10" ht="13.5" thickBot="1" x14ac:dyDescent="0.35">
      <c r="A37" s="295"/>
      <c r="B37" s="736" t="s">
        <v>578</v>
      </c>
      <c r="C37" s="737"/>
      <c r="D37" s="738" t="str">
        <f>IF(D36=0,"",(D35/D36))</f>
        <v/>
      </c>
      <c r="E37" s="739"/>
      <c r="F37" s="738" t="str">
        <f>IF(F36=0,"",(F35/F36))</f>
        <v/>
      </c>
      <c r="G37" s="739"/>
      <c r="H37" s="738" t="str">
        <f>IF(H36=0,"",(H35/H36))</f>
        <v/>
      </c>
      <c r="I37" s="739"/>
      <c r="J37" s="296"/>
    </row>
    <row r="38" spans="1:10" x14ac:dyDescent="0.3">
      <c r="A38" s="365" t="s">
        <v>580</v>
      </c>
      <c r="B38" s="740" t="s">
        <v>581</v>
      </c>
      <c r="C38" s="741"/>
      <c r="D38" s="742"/>
      <c r="E38" s="742"/>
      <c r="F38" s="742"/>
      <c r="G38" s="742"/>
      <c r="H38" s="742"/>
      <c r="I38" s="743"/>
    </row>
    <row r="39" spans="1:10" x14ac:dyDescent="0.3">
      <c r="A39" s="366">
        <v>0</v>
      </c>
      <c r="B39" s="730" t="s">
        <v>589</v>
      </c>
      <c r="C39" s="731"/>
      <c r="D39" s="731"/>
      <c r="E39" s="731"/>
      <c r="F39" s="731"/>
      <c r="G39" s="731"/>
      <c r="H39" s="731"/>
      <c r="I39" s="732"/>
      <c r="J39" s="295"/>
    </row>
    <row r="40" spans="1:10" x14ac:dyDescent="0.3">
      <c r="A40" s="366">
        <v>4</v>
      </c>
      <c r="B40" s="730" t="s">
        <v>590</v>
      </c>
      <c r="C40" s="731"/>
      <c r="D40" s="731"/>
      <c r="E40" s="731"/>
      <c r="F40" s="731"/>
      <c r="G40" s="731"/>
      <c r="H40" s="731"/>
      <c r="I40" s="732"/>
      <c r="J40" s="295"/>
    </row>
    <row r="41" spans="1:10" ht="13.5" thickBot="1" x14ac:dyDescent="0.35">
      <c r="A41" s="366">
        <v>8</v>
      </c>
      <c r="B41" s="730" t="s">
        <v>591</v>
      </c>
      <c r="C41" s="731"/>
      <c r="D41" s="731"/>
      <c r="E41" s="731"/>
      <c r="F41" s="731"/>
      <c r="G41" s="731"/>
      <c r="H41" s="731"/>
      <c r="I41" s="732"/>
      <c r="J41" s="370" t="s">
        <v>773</v>
      </c>
    </row>
    <row r="42" spans="1:10" ht="13.5" thickBot="1" x14ac:dyDescent="0.35">
      <c r="A42" s="367">
        <v>10</v>
      </c>
      <c r="B42" s="733" t="s">
        <v>592</v>
      </c>
      <c r="C42" s="734"/>
      <c r="D42" s="734"/>
      <c r="E42" s="734"/>
      <c r="F42" s="734"/>
      <c r="G42" s="734"/>
      <c r="H42" s="734"/>
      <c r="I42" s="735"/>
      <c r="J42" s="364"/>
    </row>
  </sheetData>
  <mergeCells count="126">
    <mergeCell ref="B6:C6"/>
    <mergeCell ref="D6:E6"/>
    <mergeCell ref="F6:G6"/>
    <mergeCell ref="H6:I6"/>
    <mergeCell ref="B7:C7"/>
    <mergeCell ref="D7:E7"/>
    <mergeCell ref="F7:G7"/>
    <mergeCell ref="H7:I7"/>
    <mergeCell ref="H1:I1"/>
    <mergeCell ref="B3:G3"/>
    <mergeCell ref="H3:I3"/>
    <mergeCell ref="B4:I4"/>
    <mergeCell ref="B5:C5"/>
    <mergeCell ref="D5:E5"/>
    <mergeCell ref="F5:G5"/>
    <mergeCell ref="H5:I5"/>
    <mergeCell ref="B10:C10"/>
    <mergeCell ref="D10:E10"/>
    <mergeCell ref="F10:G10"/>
    <mergeCell ref="H10:I10"/>
    <mergeCell ref="B11:C11"/>
    <mergeCell ref="D11:E11"/>
    <mergeCell ref="F11:G11"/>
    <mergeCell ref="H11:I11"/>
    <mergeCell ref="B8:C8"/>
    <mergeCell ref="D8:E8"/>
    <mergeCell ref="F8:G8"/>
    <mergeCell ref="H8:I8"/>
    <mergeCell ref="B9:C9"/>
    <mergeCell ref="D9:E9"/>
    <mergeCell ref="F9:G9"/>
    <mergeCell ref="H9:I9"/>
    <mergeCell ref="B12:I12"/>
    <mergeCell ref="B13:C13"/>
    <mergeCell ref="D13:E13"/>
    <mergeCell ref="F13:G13"/>
    <mergeCell ref="H13:I13"/>
    <mergeCell ref="B14:C14"/>
    <mergeCell ref="D14:E14"/>
    <mergeCell ref="F14:G14"/>
    <mergeCell ref="H14:I14"/>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21:I21"/>
    <mergeCell ref="B22:I22"/>
    <mergeCell ref="B23:I23"/>
    <mergeCell ref="B24:I24"/>
    <mergeCell ref="B25:C25"/>
    <mergeCell ref="D25:E25"/>
    <mergeCell ref="F25:G25"/>
    <mergeCell ref="H25:I25"/>
    <mergeCell ref="B19:C19"/>
    <mergeCell ref="D19:E19"/>
    <mergeCell ref="F19:G19"/>
    <mergeCell ref="H19:I19"/>
    <mergeCell ref="B20:C20"/>
    <mergeCell ref="D20:E20"/>
    <mergeCell ref="F20:G20"/>
    <mergeCell ref="H20:I20"/>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0:C30"/>
    <mergeCell ref="D30:E30"/>
    <mergeCell ref="F30:G30"/>
    <mergeCell ref="H30:I30"/>
    <mergeCell ref="B31:I31"/>
    <mergeCell ref="B32:C32"/>
    <mergeCell ref="D32:E32"/>
    <mergeCell ref="F32:G32"/>
    <mergeCell ref="H32:I32"/>
    <mergeCell ref="B35:C35"/>
    <mergeCell ref="D35:E35"/>
    <mergeCell ref="F35:G35"/>
    <mergeCell ref="H35:I35"/>
    <mergeCell ref="B36:C36"/>
    <mergeCell ref="D36:E36"/>
    <mergeCell ref="F36:G36"/>
    <mergeCell ref="H36:I36"/>
    <mergeCell ref="B33:C33"/>
    <mergeCell ref="D33:E33"/>
    <mergeCell ref="F33:G33"/>
    <mergeCell ref="H33:I33"/>
    <mergeCell ref="B34:C34"/>
    <mergeCell ref="D34:E34"/>
    <mergeCell ref="F34:G34"/>
    <mergeCell ref="H34:I34"/>
    <mergeCell ref="B39:I39"/>
    <mergeCell ref="B40:I40"/>
    <mergeCell ref="B41:I41"/>
    <mergeCell ref="B42:I42"/>
    <mergeCell ref="B37:C37"/>
    <mergeCell ref="D37:E37"/>
    <mergeCell ref="F37:G37"/>
    <mergeCell ref="H37:I37"/>
    <mergeCell ref="B38:C38"/>
    <mergeCell ref="D38:E38"/>
    <mergeCell ref="F38:G38"/>
    <mergeCell ref="H38:I38"/>
  </mergeCells>
  <pageMargins left="0.7" right="0.7" top="0.75" bottom="0.75" header="0.3" footer="0.3"/>
  <pageSetup firstPageNumber="23" orientation="portrait" useFirstPageNumber="1" r:id="rId1"/>
  <headerFooter>
    <oddFooter>&amp;L&amp;"Times New Roman,Italic"&amp;8CDA Form 202 (Revised February 2022)&amp;C&amp;"Times New Roman,Italic"&amp;8&amp;P&amp;R&amp;"Times New Roman,Italic"&amp;8&amp;A:&amp;D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FF"/>
  </sheetPr>
  <dimension ref="A1:J54"/>
  <sheetViews>
    <sheetView view="pageBreakPreview" zoomScale="80" zoomScaleNormal="115" zoomScaleSheetLayoutView="80" workbookViewId="0">
      <selection activeCell="V32" sqref="V32"/>
    </sheetView>
  </sheetViews>
  <sheetFormatPr defaultColWidth="9" defaultRowHeight="13" x14ac:dyDescent="0.3"/>
  <cols>
    <col min="1" max="1" width="14.3984375" customWidth="1"/>
    <col min="2" max="2" width="13.19921875" customWidth="1"/>
    <col min="3" max="3" width="23.59765625" customWidth="1"/>
    <col min="4" max="4" width="20.796875" customWidth="1"/>
    <col min="5" max="5" width="9.3984375" customWidth="1"/>
    <col min="7" max="7" width="9.3984375" bestFit="1" customWidth="1"/>
    <col min="10" max="10" width="22" customWidth="1"/>
  </cols>
  <sheetData>
    <row r="1" spans="1:7" x14ac:dyDescent="0.3">
      <c r="E1" s="802" t="s">
        <v>788</v>
      </c>
      <c r="F1" s="802"/>
      <c r="G1" s="576">
        <f>GENERAL!B6</f>
        <v>0</v>
      </c>
    </row>
    <row r="2" spans="1:7" x14ac:dyDescent="0.3">
      <c r="A2" s="577" t="s">
        <v>657</v>
      </c>
      <c r="B2" s="578"/>
      <c r="C2" s="579"/>
      <c r="D2" s="579"/>
      <c r="E2" s="436"/>
      <c r="F2" s="436"/>
      <c r="G2" s="551" t="str">
        <f>projname</f>
        <v>Project Name</v>
      </c>
    </row>
    <row r="3" spans="1:7" ht="39.75" customHeight="1" x14ac:dyDescent="0.3">
      <c r="A3" s="693" t="s">
        <v>625</v>
      </c>
      <c r="B3" s="693"/>
      <c r="C3" s="693"/>
      <c r="D3" s="693"/>
      <c r="E3" s="693"/>
      <c r="F3" s="693"/>
      <c r="G3" s="693"/>
    </row>
    <row r="4" spans="1:7" ht="54.75" customHeight="1" x14ac:dyDescent="0.3">
      <c r="A4" s="693" t="s">
        <v>938</v>
      </c>
      <c r="B4" s="693"/>
      <c r="C4" s="693"/>
      <c r="D4" s="693"/>
      <c r="E4" s="693"/>
      <c r="F4" s="693"/>
      <c r="G4" s="693"/>
    </row>
    <row r="5" spans="1:7" ht="25" customHeight="1" x14ac:dyDescent="0.3">
      <c r="A5" s="693" t="s">
        <v>911</v>
      </c>
      <c r="B5" s="693"/>
      <c r="C5" s="693"/>
      <c r="D5" s="693"/>
      <c r="E5" s="693"/>
      <c r="F5" s="693"/>
      <c r="G5" s="693"/>
    </row>
    <row r="6" spans="1:7" ht="17.25" customHeight="1" x14ac:dyDescent="0.3">
      <c r="A6" s="693" t="s">
        <v>912</v>
      </c>
      <c r="B6" s="693"/>
      <c r="C6" s="693"/>
      <c r="D6" s="693"/>
      <c r="E6" s="693"/>
      <c r="F6" s="693"/>
      <c r="G6" s="693"/>
    </row>
    <row r="7" spans="1:7" ht="25" customHeight="1" x14ac:dyDescent="0.3">
      <c r="A7" s="693" t="s">
        <v>913</v>
      </c>
      <c r="B7" s="693"/>
      <c r="C7" s="693"/>
      <c r="D7" s="693"/>
      <c r="E7" s="693"/>
      <c r="F7" s="693"/>
      <c r="G7" s="693"/>
    </row>
    <row r="8" spans="1:7" ht="25" customHeight="1" x14ac:dyDescent="0.3">
      <c r="A8" s="693" t="s">
        <v>812</v>
      </c>
      <c r="B8" s="693"/>
      <c r="C8" s="693"/>
      <c r="D8" s="693"/>
      <c r="E8" s="693"/>
      <c r="F8" s="693"/>
      <c r="G8" s="693"/>
    </row>
    <row r="9" spans="1:7" ht="26" x14ac:dyDescent="0.3">
      <c r="A9" s="812" t="s">
        <v>626</v>
      </c>
      <c r="B9" s="813"/>
      <c r="C9" s="299" t="s">
        <v>627</v>
      </c>
      <c r="D9" s="300" t="s">
        <v>628</v>
      </c>
      <c r="E9" s="301"/>
      <c r="F9" s="298"/>
      <c r="G9" s="298"/>
    </row>
    <row r="10" spans="1:7" x14ac:dyDescent="0.3">
      <c r="A10" s="808"/>
      <c r="B10" s="809"/>
      <c r="C10" s="350">
        <v>0.2</v>
      </c>
      <c r="D10" s="355">
        <f t="shared" ref="D10:D16" si="0">A10*C10</f>
        <v>0</v>
      </c>
      <c r="E10" s="301"/>
      <c r="F10" s="298"/>
      <c r="G10" s="298"/>
    </row>
    <row r="11" spans="1:7" x14ac:dyDescent="0.3">
      <c r="A11" s="808"/>
      <c r="B11" s="809"/>
      <c r="C11" s="350">
        <v>0.3</v>
      </c>
      <c r="D11" s="355">
        <f t="shared" si="0"/>
        <v>0</v>
      </c>
    </row>
    <row r="12" spans="1:7" x14ac:dyDescent="0.3">
      <c r="A12" s="810"/>
      <c r="B12" s="811"/>
      <c r="C12" s="351">
        <v>0.4</v>
      </c>
      <c r="D12" s="356">
        <f t="shared" si="0"/>
        <v>0</v>
      </c>
    </row>
    <row r="13" spans="1:7" x14ac:dyDescent="0.3">
      <c r="A13" s="810"/>
      <c r="B13" s="811"/>
      <c r="C13" s="351">
        <v>0.5</v>
      </c>
      <c r="D13" s="356">
        <f t="shared" si="0"/>
        <v>0</v>
      </c>
      <c r="E13" s="24"/>
      <c r="F13" s="302" t="s">
        <v>630</v>
      </c>
      <c r="G13" s="358">
        <f>SUM(A10:A16)</f>
        <v>0</v>
      </c>
    </row>
    <row r="14" spans="1:7" x14ac:dyDescent="0.3">
      <c r="A14" s="810"/>
      <c r="B14" s="811"/>
      <c r="C14" s="351">
        <v>0.6</v>
      </c>
      <c r="D14" s="356">
        <f t="shared" si="0"/>
        <v>0</v>
      </c>
      <c r="E14" s="24"/>
      <c r="F14" s="302" t="s">
        <v>632</v>
      </c>
      <c r="G14" s="388">
        <f>A17</f>
        <v>0</v>
      </c>
    </row>
    <row r="15" spans="1:7" x14ac:dyDescent="0.3">
      <c r="A15" s="810"/>
      <c r="B15" s="811"/>
      <c r="C15" s="351">
        <v>0.7</v>
      </c>
      <c r="D15" s="387">
        <f t="shared" si="0"/>
        <v>0</v>
      </c>
      <c r="E15" s="24"/>
      <c r="F15" s="302"/>
      <c r="G15" s="24"/>
    </row>
    <row r="16" spans="1:7" x14ac:dyDescent="0.3">
      <c r="A16" s="810"/>
      <c r="B16" s="811"/>
      <c r="C16" s="351">
        <v>0.8</v>
      </c>
      <c r="D16" s="387">
        <f t="shared" si="0"/>
        <v>0</v>
      </c>
      <c r="E16" s="24"/>
      <c r="F16" s="302"/>
      <c r="G16" s="24"/>
    </row>
    <row r="17" spans="1:10" ht="13.5" thickBot="1" x14ac:dyDescent="0.35">
      <c r="A17" s="810"/>
      <c r="B17" s="811"/>
      <c r="C17" s="352" t="s">
        <v>629</v>
      </c>
      <c r="D17" s="357"/>
      <c r="E17" s="24"/>
      <c r="F17" s="303" t="s">
        <v>599</v>
      </c>
      <c r="G17" s="389">
        <f>SUM(G13:G14)</f>
        <v>0</v>
      </c>
    </row>
    <row r="18" spans="1:10" x14ac:dyDescent="0.3">
      <c r="A18" s="304"/>
      <c r="B18" s="305"/>
      <c r="C18" s="353" t="s">
        <v>631</v>
      </c>
      <c r="D18" s="360" t="e">
        <f>SUM(D10:D16)/G13</f>
        <v>#DIV/0!</v>
      </c>
    </row>
    <row r="20" spans="1:10" ht="26.5" thickBot="1" x14ac:dyDescent="0.35">
      <c r="B20" s="306" t="s">
        <v>601</v>
      </c>
      <c r="C20" s="359" t="s">
        <v>633</v>
      </c>
      <c r="D20" s="247"/>
      <c r="E20" s="307"/>
      <c r="F20" s="308"/>
    </row>
    <row r="21" spans="1:10" ht="14.25" customHeight="1" thickBot="1" x14ac:dyDescent="0.35">
      <c r="A21" s="24"/>
      <c r="B21" s="309">
        <v>10</v>
      </c>
      <c r="C21" s="310" t="s">
        <v>635</v>
      </c>
      <c r="D21" s="24"/>
    </row>
    <row r="22" spans="1:10" ht="14.25" customHeight="1" thickBot="1" x14ac:dyDescent="0.35">
      <c r="A22" s="24"/>
      <c r="B22" s="311">
        <v>9.5</v>
      </c>
      <c r="C22" s="312" t="s">
        <v>636</v>
      </c>
      <c r="D22" s="24"/>
      <c r="E22" s="298"/>
      <c r="F22" s="298"/>
    </row>
    <row r="23" spans="1:10" ht="14.25" customHeight="1" thickBot="1" x14ac:dyDescent="0.35">
      <c r="A23" s="24"/>
      <c r="B23" s="311">
        <v>9</v>
      </c>
      <c r="C23" s="312" t="s">
        <v>637</v>
      </c>
      <c r="D23" s="24"/>
      <c r="E23" s="298"/>
      <c r="F23" s="298"/>
    </row>
    <row r="24" spans="1:10" ht="14.25" customHeight="1" thickBot="1" x14ac:dyDescent="0.35">
      <c r="A24" s="24"/>
      <c r="B24" s="311">
        <v>8.5</v>
      </c>
      <c r="C24" s="312" t="s">
        <v>638</v>
      </c>
      <c r="D24" s="24"/>
      <c r="E24" s="298"/>
      <c r="F24" s="298"/>
    </row>
    <row r="25" spans="1:10" ht="14.25" customHeight="1" thickBot="1" x14ac:dyDescent="0.35">
      <c r="A25" s="24"/>
      <c r="B25" s="311">
        <v>8</v>
      </c>
      <c r="C25" s="312" t="s">
        <v>639</v>
      </c>
      <c r="D25" s="24"/>
      <c r="E25" s="298"/>
      <c r="F25" s="298"/>
    </row>
    <row r="26" spans="1:10" ht="14.25" customHeight="1" thickBot="1" x14ac:dyDescent="0.35">
      <c r="A26" s="313"/>
      <c r="B26" s="311">
        <v>7.5</v>
      </c>
      <c r="C26" s="312" t="s">
        <v>640</v>
      </c>
      <c r="D26" s="24"/>
      <c r="E26" s="298"/>
      <c r="F26" s="298"/>
    </row>
    <row r="27" spans="1:10" ht="14.25" customHeight="1" thickBot="1" x14ac:dyDescent="0.35">
      <c r="A27" s="313"/>
      <c r="B27" s="311">
        <v>7</v>
      </c>
      <c r="C27" s="312" t="s">
        <v>641</v>
      </c>
      <c r="D27" s="24"/>
      <c r="E27" s="298"/>
      <c r="F27" s="298"/>
    </row>
    <row r="28" spans="1:10" ht="14.25" customHeight="1" thickBot="1" x14ac:dyDescent="0.35">
      <c r="A28" s="313"/>
      <c r="B28" s="311">
        <v>6.5</v>
      </c>
      <c r="C28" s="312" t="s">
        <v>642</v>
      </c>
      <c r="D28" s="24"/>
      <c r="E28" s="298"/>
      <c r="F28" s="298"/>
    </row>
    <row r="29" spans="1:10" ht="14.25" customHeight="1" thickBot="1" x14ac:dyDescent="0.35">
      <c r="A29" s="313"/>
      <c r="B29" s="311">
        <v>6</v>
      </c>
      <c r="C29" s="312" t="s">
        <v>643</v>
      </c>
      <c r="D29" s="24"/>
      <c r="E29" s="298"/>
      <c r="F29" s="298"/>
    </row>
    <row r="30" spans="1:10" ht="14.25" customHeight="1" thickBot="1" x14ac:dyDescent="0.35">
      <c r="A30" s="313"/>
      <c r="B30" s="311">
        <v>5.5</v>
      </c>
      <c r="C30" s="312" t="s">
        <v>645</v>
      </c>
      <c r="D30" s="24"/>
      <c r="E30" s="298"/>
      <c r="F30" s="298"/>
    </row>
    <row r="31" spans="1:10" ht="14.25" customHeight="1" thickBot="1" x14ac:dyDescent="0.35">
      <c r="A31" s="313"/>
      <c r="B31" s="311">
        <v>5</v>
      </c>
      <c r="C31" s="312" t="s">
        <v>647</v>
      </c>
      <c r="D31" s="24"/>
      <c r="E31" s="298"/>
      <c r="F31" s="298"/>
      <c r="H31" s="279"/>
      <c r="I31" s="280"/>
      <c r="J31" s="280"/>
    </row>
    <row r="32" spans="1:10" ht="14.25" customHeight="1" thickBot="1" x14ac:dyDescent="0.35">
      <c r="A32" s="313"/>
      <c r="B32" s="311">
        <v>4.5</v>
      </c>
      <c r="C32" s="312" t="s">
        <v>649</v>
      </c>
      <c r="D32" s="24"/>
      <c r="E32" s="298"/>
      <c r="F32" s="298"/>
      <c r="H32" s="279"/>
      <c r="I32" s="280"/>
      <c r="J32" s="280"/>
    </row>
    <row r="33" spans="1:10" ht="14.25" customHeight="1" thickBot="1" x14ac:dyDescent="0.35">
      <c r="A33" s="313"/>
      <c r="B33" s="311">
        <v>4</v>
      </c>
      <c r="C33" s="312" t="s">
        <v>650</v>
      </c>
      <c r="D33" s="24"/>
      <c r="E33" s="298"/>
      <c r="F33" s="298"/>
      <c r="H33" s="279"/>
      <c r="I33" s="280"/>
      <c r="J33" s="280"/>
    </row>
    <row r="34" spans="1:10" ht="14.25" customHeight="1" thickBot="1" x14ac:dyDescent="0.35">
      <c r="A34" s="313"/>
      <c r="B34" s="311">
        <v>3.5</v>
      </c>
      <c r="C34" s="312" t="s">
        <v>651</v>
      </c>
      <c r="D34" s="24"/>
      <c r="E34" s="298"/>
      <c r="F34" s="298"/>
      <c r="H34" s="279"/>
      <c r="I34" s="280"/>
      <c r="J34" s="280"/>
    </row>
    <row r="35" spans="1:10" ht="14.25" customHeight="1" thickBot="1" x14ac:dyDescent="0.35">
      <c r="A35" s="313"/>
      <c r="B35" s="311">
        <v>3</v>
      </c>
      <c r="C35" s="312" t="s">
        <v>652</v>
      </c>
      <c r="D35" s="24"/>
      <c r="E35" s="298"/>
      <c r="F35" s="298"/>
      <c r="H35" s="279"/>
      <c r="I35" s="280"/>
      <c r="J35" s="280"/>
    </row>
    <row r="36" spans="1:10" ht="14.25" customHeight="1" thickBot="1" x14ac:dyDescent="0.35">
      <c r="A36" s="313"/>
      <c r="B36" s="311">
        <v>2.5</v>
      </c>
      <c r="C36" s="312" t="s">
        <v>653</v>
      </c>
      <c r="D36" s="24"/>
      <c r="E36" s="298"/>
      <c r="F36" s="298"/>
      <c r="H36" s="279"/>
      <c r="I36" s="280"/>
      <c r="J36" s="280"/>
    </row>
    <row r="37" spans="1:10" ht="14.25" customHeight="1" thickBot="1" x14ac:dyDescent="0.35">
      <c r="A37" s="313"/>
      <c r="B37" s="311">
        <v>2</v>
      </c>
      <c r="C37" s="312" t="s">
        <v>654</v>
      </c>
      <c r="D37" s="24"/>
      <c r="E37" s="298"/>
      <c r="F37" s="298"/>
      <c r="H37" s="279"/>
      <c r="I37" s="280"/>
      <c r="J37" s="280"/>
    </row>
    <row r="38" spans="1:10" ht="14.25" customHeight="1" thickBot="1" x14ac:dyDescent="0.35">
      <c r="A38" s="313"/>
      <c r="B38" s="311">
        <v>1.5</v>
      </c>
      <c r="C38" s="312" t="s">
        <v>644</v>
      </c>
      <c r="D38" s="24"/>
      <c r="E38" s="298"/>
      <c r="F38" s="298"/>
      <c r="H38" s="279"/>
      <c r="I38" s="280"/>
      <c r="J38" s="280"/>
    </row>
    <row r="39" spans="1:10" ht="14.25" customHeight="1" thickBot="1" x14ac:dyDescent="0.35">
      <c r="A39" s="313"/>
      <c r="B39" s="311">
        <v>1</v>
      </c>
      <c r="C39" s="312" t="s">
        <v>646</v>
      </c>
      <c r="D39" s="24"/>
      <c r="E39" s="298"/>
      <c r="F39" s="298"/>
      <c r="H39" s="279"/>
      <c r="I39" s="280"/>
      <c r="J39" s="280"/>
    </row>
    <row r="40" spans="1:10" ht="14.25" customHeight="1" thickBot="1" x14ac:dyDescent="0.35">
      <c r="A40" s="313"/>
      <c r="B40" s="311">
        <v>0.5</v>
      </c>
      <c r="C40" s="312" t="s">
        <v>648</v>
      </c>
      <c r="D40" s="24"/>
      <c r="E40" s="298"/>
      <c r="F40" s="368" t="s">
        <v>773</v>
      </c>
      <c r="H40" s="279"/>
      <c r="I40" s="280"/>
      <c r="J40" s="280"/>
    </row>
    <row r="41" spans="1:10" ht="14.25" customHeight="1" thickBot="1" x14ac:dyDescent="0.35">
      <c r="A41" s="313"/>
      <c r="B41" s="311">
        <v>0</v>
      </c>
      <c r="C41" s="312" t="s">
        <v>655</v>
      </c>
      <c r="D41" s="15"/>
      <c r="F41" s="362"/>
    </row>
    <row r="42" spans="1:10" x14ac:dyDescent="0.3">
      <c r="A42" s="314"/>
      <c r="B42" s="24"/>
      <c r="C42" s="24"/>
      <c r="D42" s="24"/>
      <c r="E42" s="24"/>
      <c r="F42" s="298"/>
      <c r="G42" s="298"/>
    </row>
    <row r="43" spans="1:10" ht="105" customHeight="1" x14ac:dyDescent="0.3">
      <c r="A43" s="806" t="s">
        <v>939</v>
      </c>
      <c r="B43" s="807"/>
      <c r="C43" s="807"/>
      <c r="D43" s="807"/>
      <c r="E43" s="807"/>
      <c r="F43" s="807"/>
      <c r="G43" s="807"/>
    </row>
    <row r="44" spans="1:10" x14ac:dyDescent="0.3">
      <c r="A44" s="315"/>
      <c r="B44" s="316" t="s">
        <v>634</v>
      </c>
      <c r="C44" s="371"/>
      <c r="D44" s="298"/>
      <c r="E44" s="298"/>
      <c r="F44" s="317"/>
      <c r="G44" s="297"/>
    </row>
    <row r="45" spans="1:10" ht="13.5" thickBot="1" x14ac:dyDescent="0.35">
      <c r="A45" s="315"/>
      <c r="B45" s="373" t="s">
        <v>775</v>
      </c>
      <c r="C45" s="372"/>
      <c r="D45" s="298"/>
      <c r="E45" s="298"/>
      <c r="F45" s="303"/>
      <c r="G45" s="318"/>
    </row>
    <row r="46" spans="1:10" x14ac:dyDescent="0.3">
      <c r="A46" s="315"/>
      <c r="B46" s="319" t="s">
        <v>347</v>
      </c>
      <c r="C46" s="363">
        <f>IF(C44=0,0,C44/C45)</f>
        <v>0</v>
      </c>
      <c r="D46" s="298"/>
      <c r="E46" s="298"/>
      <c r="F46" s="298"/>
      <c r="G46" s="298"/>
    </row>
    <row r="47" spans="1:10" x14ac:dyDescent="0.3">
      <c r="A47" s="315"/>
      <c r="B47" s="298"/>
      <c r="C47" s="298"/>
      <c r="D47" s="298"/>
      <c r="E47" s="298"/>
      <c r="F47" s="298"/>
      <c r="G47" s="298"/>
    </row>
    <row r="48" spans="1:10" x14ac:dyDescent="0.3">
      <c r="A48" s="315"/>
      <c r="B48" s="320" t="s">
        <v>656</v>
      </c>
      <c r="C48" s="321">
        <f>IF(C46=0,0,IF(C46&lt;10.5,5,0))</f>
        <v>0</v>
      </c>
      <c r="D48" s="298"/>
      <c r="E48" s="298"/>
      <c r="F48" s="298"/>
      <c r="G48" s="298"/>
    </row>
    <row r="49" spans="1:7" x14ac:dyDescent="0.3">
      <c r="A49" s="315"/>
      <c r="B49" s="320"/>
      <c r="C49" s="322"/>
      <c r="D49" s="298"/>
      <c r="E49" s="298"/>
      <c r="F49" s="298"/>
      <c r="G49" s="298"/>
    </row>
    <row r="50" spans="1:7" s="281" customFormat="1" ht="30" customHeight="1" x14ac:dyDescent="0.3">
      <c r="A50"/>
      <c r="B50"/>
      <c r="C50"/>
      <c r="D50"/>
      <c r="E50"/>
      <c r="F50"/>
      <c r="G50"/>
    </row>
    <row r="51" spans="1:7" s="281" customFormat="1" ht="12.75" customHeight="1" x14ac:dyDescent="0.3">
      <c r="A51"/>
      <c r="B51" s="303" t="s">
        <v>774</v>
      </c>
      <c r="C51" s="325">
        <f>C48+F41</f>
        <v>0</v>
      </c>
      <c r="D51"/>
      <c r="E51"/>
      <c r="F51"/>
      <c r="G51"/>
    </row>
    <row r="52" spans="1:7" s="281" customFormat="1" ht="12.75" customHeight="1" x14ac:dyDescent="0.3">
      <c r="A52"/>
      <c r="B52"/>
      <c r="C52"/>
      <c r="D52"/>
      <c r="E52"/>
      <c r="F52"/>
      <c r="G52"/>
    </row>
    <row r="53" spans="1:7" s="281" customFormat="1" ht="12.75" customHeight="1" x14ac:dyDescent="0.3">
      <c r="A53"/>
      <c r="B53"/>
      <c r="C53"/>
      <c r="D53"/>
      <c r="E53"/>
      <c r="F53"/>
      <c r="G53"/>
    </row>
    <row r="54" spans="1:7" s="281" customFormat="1" ht="12.75" customHeight="1" x14ac:dyDescent="0.3">
      <c r="A54"/>
      <c r="B54"/>
      <c r="C54"/>
      <c r="D54"/>
      <c r="E54"/>
      <c r="F54"/>
      <c r="G54"/>
    </row>
  </sheetData>
  <mergeCells count="17">
    <mergeCell ref="A7:G7"/>
    <mergeCell ref="A43:G43"/>
    <mergeCell ref="A10:B10"/>
    <mergeCell ref="A15:B15"/>
    <mergeCell ref="A16:B16"/>
    <mergeCell ref="A9:B9"/>
    <mergeCell ref="A11:B11"/>
    <mergeCell ref="A12:B12"/>
    <mergeCell ref="A13:B13"/>
    <mergeCell ref="A14:B14"/>
    <mergeCell ref="A17:B17"/>
    <mergeCell ref="A8:G8"/>
    <mergeCell ref="E1:F1"/>
    <mergeCell ref="A3:G3"/>
    <mergeCell ref="A4:G4"/>
    <mergeCell ref="A5:G5"/>
    <mergeCell ref="A6:G6"/>
  </mergeCells>
  <pageMargins left="0.7" right="0.7" top="0.75" bottom="0.75" header="0.3" footer="0.3"/>
  <pageSetup scale="98" firstPageNumber="24" orientation="portrait" useFirstPageNumber="1" r:id="rId1"/>
  <headerFooter>
    <oddFooter>&amp;L&amp;"Times New Roman,Italic"&amp;8CDA Form 202 (Revised February 2022)&amp;C&amp;"Times New Roman,Italic"&amp;8&amp;P&amp;R&amp;"Times New Roman,Italic"&amp;8&amp;A:&amp;D</oddFooter>
  </headerFooter>
  <rowBreaks count="1" manualBreakCount="1">
    <brk id="4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FF"/>
  </sheetPr>
  <dimension ref="A1:P74"/>
  <sheetViews>
    <sheetView view="pageBreakPreview" zoomScale="80" zoomScaleNormal="100" zoomScaleSheetLayoutView="80" workbookViewId="0">
      <pane xSplit="2" ySplit="1" topLeftCell="C3" activePane="bottomRight" state="frozen"/>
      <selection pane="topRight" activeCell="C1" sqref="C1"/>
      <selection pane="bottomLeft" activeCell="A2" sqref="A2"/>
      <selection pane="bottomRight" activeCell="E33" sqref="E33"/>
    </sheetView>
  </sheetViews>
  <sheetFormatPr defaultColWidth="2.59765625" defaultRowHeight="13" x14ac:dyDescent="0.3"/>
  <cols>
    <col min="1" max="1" width="20.3984375" style="272" customWidth="1"/>
    <col min="2" max="2" width="27" style="272" customWidth="1"/>
    <col min="3" max="3" width="28.3984375" style="272" customWidth="1"/>
    <col min="4" max="5" width="22.796875" style="274" customWidth="1"/>
    <col min="6" max="6" width="11.796875" style="274" customWidth="1"/>
    <col min="7" max="7" width="22.59765625" style="272" customWidth="1"/>
    <col min="8" max="11" width="18.19921875" style="272" customWidth="1"/>
    <col min="12" max="12" width="10.796875" style="272" customWidth="1"/>
    <col min="13" max="13" width="2.59765625" style="272"/>
    <col min="14" max="14" width="2" style="272" hidden="1" customWidth="1"/>
    <col min="15" max="15" width="2.59765625" style="273" hidden="1" customWidth="1"/>
    <col min="16" max="16" width="3.59765625" style="272" hidden="1" customWidth="1"/>
    <col min="17" max="17" width="0" style="272" hidden="1" customWidth="1"/>
    <col min="18" max="16384" width="2.59765625" style="272"/>
  </cols>
  <sheetData>
    <row r="1" spans="1:15" ht="17.5" x14ac:dyDescent="0.3">
      <c r="A1" s="580" t="s">
        <v>593</v>
      </c>
      <c r="B1" s="407"/>
      <c r="C1" s="407"/>
      <c r="D1" s="648"/>
      <c r="E1" s="576">
        <f>GENERAL!B6</f>
        <v>0</v>
      </c>
      <c r="F1" s="272"/>
      <c r="K1" s="391" t="s">
        <v>788</v>
      </c>
      <c r="L1" s="586">
        <f>GENERAL!B6</f>
        <v>0</v>
      </c>
    </row>
    <row r="2" spans="1:15" ht="15.5" x14ac:dyDescent="0.3">
      <c r="D2" s="650"/>
      <c r="E2" s="551" t="str">
        <f>projname</f>
        <v>Project Name</v>
      </c>
      <c r="F2" s="272"/>
      <c r="G2" s="457"/>
      <c r="H2" s="457"/>
      <c r="I2" s="457"/>
      <c r="J2" s="457"/>
      <c r="K2" s="457"/>
      <c r="L2" s="551" t="str">
        <f>projname</f>
        <v>Project Name</v>
      </c>
    </row>
    <row r="3" spans="1:15" x14ac:dyDescent="0.3">
      <c r="A3" s="581" t="s">
        <v>594</v>
      </c>
      <c r="B3" s="458"/>
      <c r="C3" s="458"/>
      <c r="D3" s="523"/>
      <c r="E3" s="523"/>
      <c r="G3" s="615" t="s">
        <v>776</v>
      </c>
      <c r="H3" s="607"/>
      <c r="I3" s="607"/>
      <c r="J3" s="616"/>
      <c r="O3" s="273" t="s">
        <v>613</v>
      </c>
    </row>
    <row r="4" spans="1:15" ht="14" x14ac:dyDescent="0.3">
      <c r="A4" s="408"/>
      <c r="B4" s="408"/>
      <c r="C4" s="409"/>
      <c r="D4" s="410"/>
      <c r="E4" s="454"/>
      <c r="G4" s="820" t="s">
        <v>602</v>
      </c>
      <c r="H4" s="821"/>
      <c r="I4" s="821"/>
      <c r="J4" s="822"/>
      <c r="K4" s="354"/>
      <c r="L4" s="328"/>
      <c r="O4" s="273" t="s">
        <v>614</v>
      </c>
    </row>
    <row r="5" spans="1:15" ht="14" x14ac:dyDescent="0.3">
      <c r="A5" s="582" t="s">
        <v>814</v>
      </c>
      <c r="B5" s="633"/>
      <c r="C5" s="634"/>
      <c r="D5" s="410"/>
      <c r="E5" s="454"/>
      <c r="G5" s="623"/>
      <c r="H5" s="624"/>
      <c r="I5" s="624"/>
      <c r="J5" s="625"/>
      <c r="K5" s="354"/>
      <c r="L5" s="328"/>
    </row>
    <row r="6" spans="1:15" ht="14" x14ac:dyDescent="0.3">
      <c r="A6" s="632" t="s">
        <v>925</v>
      </c>
      <c r="B6" s="665"/>
      <c r="C6" s="666"/>
      <c r="D6" s="682">
        <f>GENERAL!$C$8</f>
        <v>0</v>
      </c>
      <c r="E6" s="454"/>
      <c r="F6" s="496"/>
      <c r="G6" s="491"/>
      <c r="H6" s="492"/>
      <c r="I6" s="492"/>
      <c r="J6" s="617"/>
      <c r="K6" s="354"/>
      <c r="L6" s="328"/>
    </row>
    <row r="7" spans="1:15" ht="14" x14ac:dyDescent="0.3">
      <c r="A7" s="606" t="s">
        <v>595</v>
      </c>
      <c r="B7" s="583"/>
      <c r="C7" s="630" t="s">
        <v>616</v>
      </c>
      <c r="D7" s="629"/>
      <c r="E7" s="454"/>
      <c r="F7" s="327"/>
      <c r="G7" s="613" t="s">
        <v>813</v>
      </c>
      <c r="H7" s="614"/>
      <c r="I7" s="617"/>
      <c r="J7" s="618"/>
      <c r="K7" s="354"/>
      <c r="L7" s="328"/>
    </row>
    <row r="8" spans="1:15" x14ac:dyDescent="0.3">
      <c r="A8" s="632" t="s">
        <v>920</v>
      </c>
      <c r="B8" s="490"/>
      <c r="C8" s="630" t="s">
        <v>616</v>
      </c>
      <c r="D8" s="621"/>
      <c r="E8" s="454"/>
      <c r="F8" s="327"/>
    </row>
    <row r="9" spans="1:15" ht="14" x14ac:dyDescent="0.3">
      <c r="A9" s="632" t="s">
        <v>921</v>
      </c>
      <c r="B9" s="414"/>
      <c r="C9" s="631" t="s">
        <v>616</v>
      </c>
      <c r="D9" s="621"/>
      <c r="E9" s="454"/>
      <c r="F9" s="455"/>
      <c r="G9" s="818" t="s">
        <v>603</v>
      </c>
      <c r="H9" s="823" t="s">
        <v>604</v>
      </c>
      <c r="I9" s="823" t="s">
        <v>605</v>
      </c>
      <c r="J9" s="818" t="s">
        <v>335</v>
      </c>
      <c r="K9" s="818" t="s">
        <v>79</v>
      </c>
      <c r="L9" s="328"/>
    </row>
    <row r="10" spans="1:15" x14ac:dyDescent="0.3">
      <c r="A10" s="410"/>
      <c r="B10" s="410"/>
      <c r="C10" s="412"/>
      <c r="D10" s="412"/>
      <c r="E10" s="454"/>
      <c r="F10" s="327"/>
      <c r="G10" s="819"/>
      <c r="H10" s="824"/>
      <c r="I10" s="824"/>
      <c r="J10" s="819"/>
      <c r="K10" s="819"/>
      <c r="L10" s="330"/>
    </row>
    <row r="11" spans="1:15" x14ac:dyDescent="0.3">
      <c r="A11" s="582" t="s">
        <v>816</v>
      </c>
      <c r="B11" s="582"/>
      <c r="C11" s="605"/>
      <c r="D11" s="411"/>
      <c r="E11" s="454"/>
      <c r="F11" s="496"/>
      <c r="G11" s="493"/>
      <c r="H11" s="494"/>
      <c r="I11" s="494"/>
      <c r="J11" s="493"/>
      <c r="K11" s="493"/>
      <c r="L11" s="330"/>
    </row>
    <row r="12" spans="1:15" ht="14" x14ac:dyDescent="0.3">
      <c r="A12" s="814" t="s">
        <v>817</v>
      </c>
      <c r="B12" s="815"/>
      <c r="C12" s="816"/>
      <c r="D12" s="627">
        <v>0</v>
      </c>
      <c r="E12" s="454"/>
      <c r="F12" s="327"/>
      <c r="G12" s="608" t="s">
        <v>606</v>
      </c>
      <c r="H12" s="424"/>
      <c r="I12" s="424"/>
      <c r="J12" s="424"/>
      <c r="K12" s="374">
        <f>SUM(H12:J12)</f>
        <v>0</v>
      </c>
      <c r="L12" s="328"/>
    </row>
    <row r="13" spans="1:15" ht="14" x14ac:dyDescent="0.3">
      <c r="A13" s="814" t="s">
        <v>818</v>
      </c>
      <c r="B13" s="815"/>
      <c r="C13" s="816"/>
      <c r="D13" s="413">
        <f>IF(D7="yes",D12-D12/1.3,0)</f>
        <v>0</v>
      </c>
      <c r="E13" s="454"/>
      <c r="F13" s="329"/>
      <c r="G13" s="608" t="s">
        <v>607</v>
      </c>
      <c r="H13" s="425"/>
      <c r="I13" s="425"/>
      <c r="J13" s="425"/>
      <c r="K13" s="331"/>
      <c r="L13" s="328"/>
    </row>
    <row r="14" spans="1:15" ht="14" x14ac:dyDescent="0.3">
      <c r="A14" s="814" t="s">
        <v>819</v>
      </c>
      <c r="B14" s="815"/>
      <c r="C14" s="816"/>
      <c r="D14" s="413">
        <f>MIN(1500000,D12-D13)</f>
        <v>0</v>
      </c>
      <c r="E14" s="454"/>
      <c r="F14" s="327"/>
      <c r="G14" s="608" t="s">
        <v>608</v>
      </c>
      <c r="H14" s="426">
        <f>H12*H13</f>
        <v>0</v>
      </c>
      <c r="I14" s="426">
        <f>I12*I13</f>
        <v>0</v>
      </c>
      <c r="J14" s="426">
        <f>J12*J13</f>
        <v>0</v>
      </c>
      <c r="K14" s="375">
        <f>SUM(H14:J14)</f>
        <v>0</v>
      </c>
      <c r="L14" s="328"/>
    </row>
    <row r="15" spans="1:15" ht="14" x14ac:dyDescent="0.3">
      <c r="A15" s="814" t="s">
        <v>596</v>
      </c>
      <c r="B15" s="815"/>
      <c r="C15" s="816"/>
      <c r="D15" s="416">
        <v>10</v>
      </c>
      <c r="E15" s="454"/>
      <c r="F15" s="329"/>
      <c r="G15" s="608" t="s">
        <v>609</v>
      </c>
      <c r="H15" s="425"/>
      <c r="I15" s="425"/>
      <c r="J15" s="425"/>
      <c r="K15" s="331"/>
      <c r="L15" s="328"/>
    </row>
    <row r="16" spans="1:15" ht="14" x14ac:dyDescent="0.3">
      <c r="A16" s="814" t="s">
        <v>597</v>
      </c>
      <c r="B16" s="815"/>
      <c r="C16" s="816"/>
      <c r="D16" s="584">
        <v>0.9</v>
      </c>
      <c r="E16" s="454"/>
      <c r="F16" s="327"/>
      <c r="G16" s="608" t="s">
        <v>610</v>
      </c>
      <c r="H16" s="426">
        <f>H14*H15</f>
        <v>0</v>
      </c>
      <c r="I16" s="426">
        <f>I14*I15</f>
        <v>0</v>
      </c>
      <c r="J16" s="426">
        <f>J14*J15</f>
        <v>0</v>
      </c>
      <c r="K16" s="375">
        <f>SUM(H16:J16)</f>
        <v>0</v>
      </c>
      <c r="L16" s="328"/>
    </row>
    <row r="17" spans="1:16" ht="14" x14ac:dyDescent="0.3">
      <c r="A17" s="814" t="s">
        <v>820</v>
      </c>
      <c r="B17" s="815"/>
      <c r="C17" s="816"/>
      <c r="D17" s="417">
        <f>D14*D15*D16</f>
        <v>0</v>
      </c>
      <c r="E17" s="454"/>
      <c r="F17" s="327"/>
      <c r="G17" s="608" t="s">
        <v>611</v>
      </c>
      <c r="H17" s="427"/>
      <c r="I17" s="427"/>
      <c r="J17" s="427"/>
      <c r="K17" s="376"/>
      <c r="L17" s="328"/>
    </row>
    <row r="18" spans="1:16" ht="14" x14ac:dyDescent="0.3">
      <c r="A18" s="814" t="s">
        <v>821</v>
      </c>
      <c r="B18" s="815"/>
      <c r="C18" s="816"/>
      <c r="D18" s="417">
        <f>D17</f>
        <v>0</v>
      </c>
      <c r="E18" s="454"/>
      <c r="F18" s="327"/>
      <c r="G18" s="608" t="s">
        <v>612</v>
      </c>
      <c r="H18" s="426" t="str">
        <f>IF(H17=0,"",(H16/H17/10))</f>
        <v/>
      </c>
      <c r="I18" s="426" t="str">
        <f>IF(I17=0,"",(I16/I17/10))</f>
        <v/>
      </c>
      <c r="J18" s="426" t="str">
        <f>IF(J17=0,"",(J16/J17/10))</f>
        <v/>
      </c>
      <c r="K18" s="375">
        <f>SUM(H18:J18)</f>
        <v>0</v>
      </c>
      <c r="L18" s="328"/>
    </row>
    <row r="19" spans="1:16" x14ac:dyDescent="0.3">
      <c r="D19" s="272"/>
      <c r="E19" s="454"/>
      <c r="F19" s="327"/>
      <c r="G19" s="332"/>
      <c r="H19" s="332"/>
      <c r="I19" s="332"/>
      <c r="J19" s="332"/>
      <c r="K19" s="332"/>
      <c r="L19" s="649">
        <f>IF(P19&lt;=10,P19,10)</f>
        <v>0</v>
      </c>
      <c r="P19" s="273">
        <f>IF(J7="yes",((K18/600)*10),((K18/300)*10))</f>
        <v>0</v>
      </c>
    </row>
    <row r="20" spans="1:16" x14ac:dyDescent="0.3">
      <c r="A20" s="817" t="s">
        <v>822</v>
      </c>
      <c r="B20" s="817"/>
      <c r="C20" s="817"/>
      <c r="D20" s="411"/>
      <c r="E20" s="454"/>
      <c r="F20" s="495"/>
      <c r="G20" s="332"/>
      <c r="H20" s="332"/>
      <c r="I20" s="332"/>
      <c r="J20" s="332"/>
      <c r="K20" s="332"/>
      <c r="L20" s="332"/>
    </row>
    <row r="21" spans="1:16" x14ac:dyDescent="0.3">
      <c r="A21" s="814" t="s">
        <v>823</v>
      </c>
      <c r="B21" s="815"/>
      <c r="C21" s="816"/>
      <c r="D21" s="627">
        <v>0</v>
      </c>
      <c r="E21" s="454"/>
      <c r="F21" s="329"/>
      <c r="L21" s="332"/>
    </row>
    <row r="22" spans="1:16" x14ac:dyDescent="0.3">
      <c r="A22" s="814" t="s">
        <v>824</v>
      </c>
      <c r="B22" s="815"/>
      <c r="C22" s="816"/>
      <c r="D22" s="627">
        <v>0</v>
      </c>
      <c r="E22" s="454"/>
      <c r="F22" s="329"/>
      <c r="G22" s="390"/>
      <c r="H22" s="390"/>
      <c r="I22" s="390"/>
      <c r="J22" s="390"/>
      <c r="K22" s="390"/>
      <c r="O22" s="272"/>
    </row>
    <row r="23" spans="1:16" x14ac:dyDescent="0.3">
      <c r="A23" s="814" t="s">
        <v>815</v>
      </c>
      <c r="B23" s="815"/>
      <c r="C23" s="825"/>
      <c r="D23" s="417">
        <f>SUM(D21:D22)</f>
        <v>0</v>
      </c>
      <c r="E23" s="454"/>
      <c r="F23" s="329"/>
      <c r="G23" s="390"/>
      <c r="H23" s="390"/>
      <c r="I23" s="390"/>
      <c r="J23" s="390"/>
      <c r="K23" s="390"/>
      <c r="L23" s="390"/>
      <c r="O23" s="272"/>
    </row>
    <row r="24" spans="1:16" x14ac:dyDescent="0.3">
      <c r="A24" s="583"/>
      <c r="B24" s="583"/>
      <c r="C24" s="583"/>
      <c r="D24" s="410"/>
      <c r="E24" s="454"/>
      <c r="F24" s="329"/>
      <c r="G24" s="390"/>
      <c r="H24" s="390"/>
      <c r="I24" s="390"/>
      <c r="J24" s="390"/>
      <c r="K24" s="390"/>
      <c r="L24" s="390"/>
      <c r="O24" s="272"/>
    </row>
    <row r="25" spans="1:16" x14ac:dyDescent="0.3">
      <c r="A25" s="582" t="s">
        <v>825</v>
      </c>
      <c r="B25" s="582"/>
      <c r="C25" s="605"/>
      <c r="D25" s="411"/>
      <c r="E25" s="454"/>
      <c r="F25" s="495"/>
      <c r="G25" s="390"/>
      <c r="H25" s="390"/>
      <c r="I25" s="390"/>
      <c r="J25" s="390"/>
      <c r="K25" s="390"/>
      <c r="L25" s="390"/>
      <c r="O25" s="272"/>
    </row>
    <row r="26" spans="1:16" x14ac:dyDescent="0.3">
      <c r="A26" s="814" t="s">
        <v>826</v>
      </c>
      <c r="B26" s="815"/>
      <c r="C26" s="816"/>
      <c r="D26" s="418">
        <f>D23+D18</f>
        <v>0</v>
      </c>
      <c r="E26" s="454"/>
      <c r="F26" s="327"/>
      <c r="G26" s="390"/>
      <c r="H26" s="390"/>
      <c r="I26" s="390"/>
      <c r="J26" s="390"/>
      <c r="K26" s="390"/>
      <c r="L26" s="390"/>
      <c r="O26" s="272"/>
    </row>
    <row r="27" spans="1:16" x14ac:dyDescent="0.3">
      <c r="A27" s="489"/>
      <c r="B27" s="489"/>
      <c r="C27" s="489"/>
      <c r="D27" s="410"/>
      <c r="E27" s="454"/>
      <c r="F27" s="327"/>
      <c r="G27" s="390"/>
      <c r="H27" s="390"/>
      <c r="I27" s="390"/>
      <c r="J27" s="390"/>
      <c r="K27" s="390"/>
      <c r="L27" s="390"/>
      <c r="O27" s="272"/>
    </row>
    <row r="28" spans="1:16" x14ac:dyDescent="0.3">
      <c r="A28" s="817" t="s">
        <v>827</v>
      </c>
      <c r="B28" s="817"/>
      <c r="C28" s="817"/>
      <c r="D28" s="411"/>
      <c r="E28" s="454"/>
      <c r="F28" s="495"/>
      <c r="G28" s="390"/>
      <c r="H28" s="390"/>
      <c r="I28" s="390"/>
      <c r="J28" s="390"/>
      <c r="K28" s="390"/>
      <c r="L28" s="390"/>
      <c r="O28" s="272"/>
    </row>
    <row r="29" spans="1:16" x14ac:dyDescent="0.3">
      <c r="A29" s="814" t="s">
        <v>598</v>
      </c>
      <c r="B29" s="815"/>
      <c r="C29" s="816"/>
      <c r="D29" s="626">
        <v>0</v>
      </c>
      <c r="E29" s="454"/>
      <c r="F29" s="329"/>
      <c r="G29" s="390"/>
      <c r="H29" s="390"/>
      <c r="I29" s="390"/>
      <c r="J29" s="390"/>
      <c r="K29" s="390"/>
      <c r="L29" s="390"/>
      <c r="O29" s="272"/>
    </row>
    <row r="30" spans="1:16" x14ac:dyDescent="0.3">
      <c r="A30" s="814" t="s">
        <v>599</v>
      </c>
      <c r="B30" s="815"/>
      <c r="C30" s="816"/>
      <c r="D30" s="626">
        <v>0</v>
      </c>
      <c r="E30" s="454"/>
      <c r="F30" s="329"/>
      <c r="G30" s="390"/>
      <c r="H30" s="390"/>
      <c r="I30" s="390"/>
      <c r="J30" s="390"/>
      <c r="K30" s="390"/>
      <c r="L30" s="390"/>
      <c r="O30" s="272"/>
    </row>
    <row r="31" spans="1:16" x14ac:dyDescent="0.3">
      <c r="A31" s="814" t="s">
        <v>600</v>
      </c>
      <c r="B31" s="815"/>
      <c r="C31" s="816"/>
      <c r="D31" s="419">
        <f>IF(D29=0,0%,D29/D30)</f>
        <v>0</v>
      </c>
      <c r="E31" s="454"/>
      <c r="F31" s="329"/>
      <c r="G31" s="390"/>
      <c r="H31" s="390"/>
      <c r="I31" s="390"/>
      <c r="J31" s="390"/>
      <c r="K31" s="390"/>
      <c r="L31" s="390"/>
      <c r="O31" s="272"/>
    </row>
    <row r="32" spans="1:16" x14ac:dyDescent="0.3">
      <c r="A32" s="814" t="s">
        <v>828</v>
      </c>
      <c r="B32" s="815"/>
      <c r="C32" s="816"/>
      <c r="D32" s="627">
        <v>0</v>
      </c>
      <c r="E32" s="454"/>
      <c r="F32" s="327"/>
      <c r="L32" s="390"/>
      <c r="O32" s="272"/>
    </row>
    <row r="33" spans="1:15" x14ac:dyDescent="0.3">
      <c r="A33" s="814" t="s">
        <v>829</v>
      </c>
      <c r="B33" s="815"/>
      <c r="C33" s="816"/>
      <c r="D33" s="418">
        <f>D32*D31</f>
        <v>0</v>
      </c>
      <c r="E33" s="454"/>
      <c r="F33" s="327"/>
      <c r="O33" s="272"/>
    </row>
    <row r="34" spans="1:15" x14ac:dyDescent="0.3">
      <c r="A34" s="814" t="s">
        <v>830</v>
      </c>
      <c r="B34" s="815"/>
      <c r="C34" s="816"/>
      <c r="D34" s="420">
        <f>IF(D26=0,0%,(D33-D26)/D33)</f>
        <v>0</v>
      </c>
      <c r="E34" s="454"/>
      <c r="O34" s="272"/>
    </row>
    <row r="35" spans="1:15" x14ac:dyDescent="0.3">
      <c r="A35" s="583"/>
      <c r="B35" s="583"/>
      <c r="C35" s="583"/>
      <c r="D35" s="415"/>
      <c r="E35" s="454"/>
      <c r="O35" s="272"/>
    </row>
    <row r="36" spans="1:15" ht="15.5" x14ac:dyDescent="0.35">
      <c r="A36" s="421"/>
      <c r="B36" s="421"/>
      <c r="C36" s="421"/>
      <c r="D36" s="628"/>
      <c r="E36" s="454"/>
      <c r="F36" s="495"/>
      <c r="O36" s="272"/>
    </row>
    <row r="37" spans="1:15" x14ac:dyDescent="0.3">
      <c r="A37" s="421"/>
      <c r="B37" s="421"/>
      <c r="C37" s="488" t="s">
        <v>831</v>
      </c>
      <c r="D37" s="422" t="str">
        <f>IF(D8="no",D34/0.06667,"NA")</f>
        <v>NA</v>
      </c>
      <c r="E37" s="454"/>
      <c r="F37" s="272"/>
      <c r="G37" s="291"/>
      <c r="H37" s="291"/>
      <c r="I37" s="291"/>
      <c r="J37" s="291"/>
      <c r="K37" s="291"/>
      <c r="O37" s="272"/>
    </row>
    <row r="38" spans="1:15" x14ac:dyDescent="0.3">
      <c r="A38" s="421"/>
      <c r="B38" s="421"/>
      <c r="C38" s="488" t="s">
        <v>832</v>
      </c>
      <c r="D38" s="422" t="str">
        <f>IF(D8="yes",D34/0.06,"NA")</f>
        <v>NA</v>
      </c>
      <c r="E38" s="454"/>
      <c r="F38" s="453"/>
      <c r="L38" s="291"/>
      <c r="O38" s="272"/>
    </row>
    <row r="39" spans="1:15" ht="15.5" x14ac:dyDescent="0.35">
      <c r="A39" s="421"/>
      <c r="B39" s="421"/>
      <c r="C39" s="421"/>
      <c r="D39" s="628"/>
      <c r="E39" s="454"/>
      <c r="F39" s="272"/>
      <c r="O39" s="272"/>
    </row>
    <row r="40" spans="1:15" x14ac:dyDescent="0.3">
      <c r="A40" s="421"/>
      <c r="B40" s="421"/>
      <c r="C40" s="421"/>
      <c r="E40" s="454"/>
      <c r="F40" s="272"/>
      <c r="O40" s="272"/>
    </row>
    <row r="41" spans="1:15" ht="15.5" x14ac:dyDescent="0.3">
      <c r="A41" s="421"/>
      <c r="B41" s="421"/>
      <c r="C41" s="421"/>
      <c r="E41" s="423" t="s">
        <v>568</v>
      </c>
      <c r="F41" s="272"/>
      <c r="O41" s="272"/>
    </row>
    <row r="42" spans="1:15" x14ac:dyDescent="0.3">
      <c r="A42" s="421"/>
      <c r="B42" s="421"/>
      <c r="C42" s="421"/>
      <c r="E42" s="622"/>
      <c r="F42" s="272"/>
      <c r="O42" s="272"/>
    </row>
    <row r="43" spans="1:15" x14ac:dyDescent="0.3">
      <c r="D43" s="272"/>
      <c r="E43" s="550" t="e">
        <f>IF(D9="no",MAX(D37,D38),IF(D8="no",MAX(D37+2),MAX(D38+2)))</f>
        <v>#VALUE!</v>
      </c>
      <c r="F43" s="272"/>
      <c r="O43" s="272"/>
    </row>
    <row r="44" spans="1:15" x14ac:dyDescent="0.3">
      <c r="A44" s="377"/>
      <c r="B44" s="377"/>
      <c r="C44" s="377"/>
      <c r="D44" s="272"/>
      <c r="F44" s="272"/>
      <c r="O44" s="272"/>
    </row>
    <row r="45" spans="1:15" ht="15.5" x14ac:dyDescent="0.3">
      <c r="A45" s="377"/>
      <c r="B45" s="377"/>
      <c r="C45" s="377"/>
      <c r="D45" s="272"/>
      <c r="E45" s="272"/>
      <c r="F45" s="326"/>
      <c r="O45" s="272"/>
    </row>
    <row r="46" spans="1:15" x14ac:dyDescent="0.3">
      <c r="A46" s="377"/>
      <c r="B46" s="377"/>
      <c r="C46" s="377"/>
      <c r="D46" s="272"/>
      <c r="F46" s="406"/>
      <c r="O46" s="272"/>
    </row>
    <row r="47" spans="1:15" x14ac:dyDescent="0.3">
      <c r="A47" s="377"/>
      <c r="B47" s="377"/>
      <c r="C47" s="377"/>
      <c r="D47" s="377"/>
      <c r="F47" s="386"/>
      <c r="O47" s="272"/>
    </row>
    <row r="48" spans="1:15" x14ac:dyDescent="0.3">
      <c r="A48" s="377"/>
      <c r="B48" s="377"/>
      <c r="C48" s="377"/>
      <c r="D48" s="377"/>
      <c r="F48" s="386"/>
      <c r="O48" s="272"/>
    </row>
    <row r="49" spans="1:15" x14ac:dyDescent="0.3">
      <c r="A49" s="377"/>
      <c r="B49" s="377"/>
      <c r="C49" s="377"/>
      <c r="D49" s="377"/>
      <c r="E49" s="377"/>
      <c r="F49" s="386"/>
      <c r="O49" s="272"/>
    </row>
    <row r="50" spans="1:15" x14ac:dyDescent="0.3">
      <c r="B50" s="405"/>
      <c r="E50" s="377"/>
      <c r="F50" s="386"/>
      <c r="O50" s="272"/>
    </row>
    <row r="51" spans="1:15" s="291" customFormat="1" x14ac:dyDescent="0.3">
      <c r="A51" s="404"/>
      <c r="B51" s="405"/>
      <c r="C51" s="272"/>
      <c r="D51" s="274"/>
      <c r="E51" s="377"/>
      <c r="F51" s="377"/>
      <c r="G51" s="272"/>
      <c r="H51" s="272"/>
      <c r="I51" s="272"/>
      <c r="J51" s="272"/>
      <c r="K51" s="272"/>
      <c r="L51" s="272"/>
    </row>
    <row r="52" spans="1:15" x14ac:dyDescent="0.3">
      <c r="A52" s="404"/>
      <c r="B52" s="405"/>
      <c r="E52" s="377"/>
      <c r="F52" s="377"/>
      <c r="O52" s="272"/>
    </row>
    <row r="53" spans="1:15" x14ac:dyDescent="0.3">
      <c r="B53" s="405"/>
      <c r="E53" s="377"/>
      <c r="F53" s="377"/>
      <c r="O53" s="272"/>
    </row>
    <row r="54" spans="1:15" x14ac:dyDescent="0.3">
      <c r="B54" s="405"/>
      <c r="E54" s="377"/>
      <c r="F54" s="377"/>
      <c r="O54" s="272"/>
    </row>
    <row r="55" spans="1:15" x14ac:dyDescent="0.3">
      <c r="E55" s="377"/>
      <c r="F55" s="377"/>
      <c r="G55" s="361"/>
      <c r="H55" s="332"/>
      <c r="I55" s="332"/>
      <c r="J55" s="332"/>
      <c r="K55" s="332"/>
      <c r="O55" s="272"/>
    </row>
    <row r="56" spans="1:15" x14ac:dyDescent="0.3">
      <c r="E56" s="377"/>
      <c r="F56" s="377"/>
      <c r="G56" s="378"/>
      <c r="L56" s="332"/>
      <c r="O56" s="272"/>
    </row>
    <row r="57" spans="1:15" x14ac:dyDescent="0.3">
      <c r="E57" s="377"/>
      <c r="F57" s="377"/>
      <c r="G57" s="323"/>
      <c r="O57" s="272"/>
    </row>
    <row r="58" spans="1:15" x14ac:dyDescent="0.3">
      <c r="E58" s="377"/>
      <c r="F58" s="377"/>
      <c r="G58" s="324"/>
      <c r="O58" s="272"/>
    </row>
    <row r="59" spans="1:15" x14ac:dyDescent="0.3">
      <c r="E59" s="377"/>
      <c r="F59" s="377"/>
      <c r="G59" s="361"/>
      <c r="O59" s="272"/>
    </row>
    <row r="60" spans="1:15" x14ac:dyDescent="0.3">
      <c r="E60" s="377"/>
      <c r="F60" s="377"/>
      <c r="G60" s="361"/>
      <c r="O60" s="272"/>
    </row>
    <row r="61" spans="1:15" x14ac:dyDescent="0.3">
      <c r="E61" s="377"/>
      <c r="F61" s="377"/>
      <c r="O61" s="272"/>
    </row>
    <row r="62" spans="1:15" x14ac:dyDescent="0.3">
      <c r="E62" s="377"/>
      <c r="F62" s="377"/>
      <c r="O62" s="272"/>
    </row>
    <row r="63" spans="1:15" x14ac:dyDescent="0.3">
      <c r="E63" s="377"/>
      <c r="F63" s="377"/>
      <c r="O63" s="272"/>
    </row>
    <row r="64" spans="1:15" x14ac:dyDescent="0.3">
      <c r="E64" s="377"/>
      <c r="F64" s="377"/>
      <c r="O64" s="272"/>
    </row>
    <row r="65" spans="1:15" x14ac:dyDescent="0.3">
      <c r="O65" s="272"/>
    </row>
    <row r="66" spans="1:15" x14ac:dyDescent="0.3">
      <c r="O66" s="272"/>
    </row>
    <row r="67" spans="1:15" x14ac:dyDescent="0.3">
      <c r="O67" s="272"/>
    </row>
    <row r="68" spans="1:15" x14ac:dyDescent="0.3">
      <c r="O68" s="272"/>
    </row>
    <row r="69" spans="1:15" s="332" customFormat="1" x14ac:dyDescent="0.3">
      <c r="A69" s="272"/>
      <c r="B69" s="272"/>
      <c r="C69" s="272"/>
      <c r="D69" s="274"/>
      <c r="E69" s="361"/>
      <c r="F69" s="361"/>
      <c r="G69" s="272"/>
      <c r="H69" s="272"/>
      <c r="I69" s="272"/>
      <c r="J69" s="272"/>
      <c r="K69" s="272"/>
      <c r="L69" s="272"/>
      <c r="O69" s="379"/>
    </row>
    <row r="70" spans="1:15" x14ac:dyDescent="0.3">
      <c r="E70" s="378"/>
      <c r="F70" s="378"/>
    </row>
    <row r="71" spans="1:15" x14ac:dyDescent="0.3">
      <c r="E71" s="323"/>
      <c r="F71" s="323"/>
    </row>
    <row r="72" spans="1:15" x14ac:dyDescent="0.3">
      <c r="E72" s="324"/>
      <c r="F72" s="324"/>
    </row>
    <row r="73" spans="1:15" x14ac:dyDescent="0.3">
      <c r="E73" s="361"/>
      <c r="F73" s="361"/>
    </row>
    <row r="74" spans="1:15" x14ac:dyDescent="0.3">
      <c r="E74" s="361"/>
      <c r="F74" s="361"/>
    </row>
  </sheetData>
  <mergeCells count="25">
    <mergeCell ref="A16:C16"/>
    <mergeCell ref="A29:C29"/>
    <mergeCell ref="A18:C18"/>
    <mergeCell ref="A22:C22"/>
    <mergeCell ref="A26:C26"/>
    <mergeCell ref="A21:C21"/>
    <mergeCell ref="A17:C17"/>
    <mergeCell ref="A20:C20"/>
    <mergeCell ref="A23:C23"/>
    <mergeCell ref="A14:C14"/>
    <mergeCell ref="A15:C15"/>
    <mergeCell ref="G9:G10"/>
    <mergeCell ref="H9:H10"/>
    <mergeCell ref="I9:I10"/>
    <mergeCell ref="K9:K10"/>
    <mergeCell ref="A12:C12"/>
    <mergeCell ref="A13:C13"/>
    <mergeCell ref="G4:J4"/>
    <mergeCell ref="J9:J10"/>
    <mergeCell ref="A34:C34"/>
    <mergeCell ref="A30:C30"/>
    <mergeCell ref="A31:C31"/>
    <mergeCell ref="A32:C32"/>
    <mergeCell ref="A28:C28"/>
    <mergeCell ref="A33:C33"/>
  </mergeCells>
  <dataValidations count="3">
    <dataValidation type="list" allowBlank="1" showInputMessage="1" showErrorMessage="1" sqref="J7 D7:D9" xr:uid="{00000000-0002-0000-0C00-000000000000}">
      <formula1>$O$2:$O$4</formula1>
    </dataValidation>
    <dataValidation type="decimal" allowBlank="1" showInputMessage="1" showErrorMessage="1" sqref="F46" xr:uid="{00000000-0002-0000-0C00-000002000000}">
      <formula1>0</formula1>
      <formula2>15</formula2>
    </dataValidation>
    <dataValidation type="decimal" allowBlank="1" showInputMessage="1" showErrorMessage="1" sqref="L19" xr:uid="{00000000-0002-0000-0C00-000003000000}">
      <formula1>0</formula1>
      <formula2>10</formula2>
    </dataValidation>
  </dataValidations>
  <pageMargins left="0.7" right="0.7" top="0.75" bottom="0.75" header="0.3" footer="0.3"/>
  <pageSetup scale="70" firstPageNumber="26" orientation="portrait" useFirstPageNumber="1" r:id="rId1"/>
  <headerFooter>
    <oddFooter>&amp;L&amp;"Times New Roman,Italic"&amp;8CDA Form 202 (Revised February 2022)&amp;C&amp;"Times New Roman,Italic"&amp;8&amp;P&amp;R&amp;"Times New Roman,Italic"&amp;8&amp;A:&amp;D</oddFooter>
  </headerFooter>
  <colBreaks count="1" manualBreakCount="1">
    <brk id="5" max="4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FF"/>
  </sheetPr>
  <dimension ref="A1:M43"/>
  <sheetViews>
    <sheetView view="pageBreakPreview" zoomScale="90" zoomScaleNormal="100" zoomScaleSheetLayoutView="90" workbookViewId="0">
      <selection activeCell="N15" sqref="N15"/>
    </sheetView>
  </sheetViews>
  <sheetFormatPr defaultColWidth="9.19921875" defaultRowHeight="15.5" x14ac:dyDescent="0.35"/>
  <cols>
    <col min="1" max="1" width="3.59765625" style="476" customWidth="1"/>
    <col min="2" max="2" width="60.3984375" style="459" bestFit="1" customWidth="1"/>
    <col min="3" max="4" width="16.3984375" style="472" customWidth="1"/>
    <col min="5" max="6" width="16.3984375" style="472" hidden="1" customWidth="1"/>
    <col min="7" max="16384" width="9.19921875" style="459"/>
  </cols>
  <sheetData>
    <row r="1" spans="1:13" x14ac:dyDescent="0.35">
      <c r="D1" s="551" t="str">
        <f>projname</f>
        <v>Project Name</v>
      </c>
    </row>
    <row r="2" spans="1:13" x14ac:dyDescent="0.35">
      <c r="A2" s="826" t="s">
        <v>847</v>
      </c>
      <c r="B2" s="827"/>
      <c r="C2" s="827"/>
      <c r="D2" s="827"/>
      <c r="E2" s="827"/>
      <c r="F2" s="828"/>
    </row>
    <row r="3" spans="1:13" ht="26.5" x14ac:dyDescent="0.35">
      <c r="A3" s="475" t="s">
        <v>848</v>
      </c>
      <c r="B3" s="474"/>
      <c r="C3" s="481" t="s">
        <v>856</v>
      </c>
      <c r="D3" s="481" t="s">
        <v>877</v>
      </c>
      <c r="E3" s="460" t="s">
        <v>854</v>
      </c>
      <c r="F3" s="461"/>
    </row>
    <row r="4" spans="1:13" x14ac:dyDescent="0.35">
      <c r="A4" s="475" t="s">
        <v>846</v>
      </c>
      <c r="B4" s="474"/>
      <c r="C4" s="461"/>
      <c r="D4" s="461"/>
      <c r="E4" s="461"/>
      <c r="F4" s="461"/>
    </row>
    <row r="5" spans="1:13" x14ac:dyDescent="0.35">
      <c r="A5" s="474"/>
      <c r="B5" s="477" t="s">
        <v>857</v>
      </c>
      <c r="C5" s="462">
        <v>42</v>
      </c>
      <c r="D5" s="462">
        <v>0</v>
      </c>
      <c r="E5" s="462"/>
      <c r="F5" s="462"/>
      <c r="G5" s="829"/>
      <c r="H5" s="830"/>
      <c r="I5" s="830"/>
      <c r="J5" s="830"/>
      <c r="K5" s="830"/>
      <c r="L5" s="830"/>
      <c r="M5" s="830"/>
    </row>
    <row r="6" spans="1:13" x14ac:dyDescent="0.35">
      <c r="A6" s="474"/>
      <c r="B6" s="477" t="s">
        <v>858</v>
      </c>
      <c r="C6" s="479">
        <v>-10</v>
      </c>
      <c r="D6" s="462">
        <v>0</v>
      </c>
      <c r="E6" s="462"/>
      <c r="F6" s="462"/>
    </row>
    <row r="7" spans="1:13" ht="15.75" customHeight="1" x14ac:dyDescent="0.35">
      <c r="A7" s="474"/>
      <c r="B7" s="477" t="s">
        <v>859</v>
      </c>
      <c r="C7" s="462">
        <v>18</v>
      </c>
      <c r="D7" s="462">
        <v>0</v>
      </c>
      <c r="E7" s="462"/>
      <c r="F7" s="462"/>
    </row>
    <row r="8" spans="1:13" ht="27" thickBot="1" x14ac:dyDescent="0.4">
      <c r="A8" s="474"/>
      <c r="B8" s="478" t="s">
        <v>860</v>
      </c>
      <c r="C8" s="482">
        <v>14</v>
      </c>
      <c r="D8" s="482">
        <v>0</v>
      </c>
      <c r="E8" s="482"/>
      <c r="F8" s="482"/>
    </row>
    <row r="9" spans="1:13" x14ac:dyDescent="0.35">
      <c r="A9" s="474"/>
      <c r="B9" s="483" t="s">
        <v>844</v>
      </c>
      <c r="C9" s="465">
        <f>SUM(C5:C8)-C6</f>
        <v>74</v>
      </c>
      <c r="D9" s="465">
        <f>SUM(D5:D8)</f>
        <v>0</v>
      </c>
      <c r="E9" s="465">
        <f>SUM(E5:E8)</f>
        <v>0</v>
      </c>
      <c r="F9" s="465"/>
    </row>
    <row r="10" spans="1:13" x14ac:dyDescent="0.35">
      <c r="A10" s="475" t="s">
        <v>849</v>
      </c>
      <c r="B10" s="474"/>
      <c r="C10" s="461"/>
      <c r="D10" s="461"/>
      <c r="E10" s="461"/>
      <c r="F10" s="461"/>
    </row>
    <row r="11" spans="1:13" x14ac:dyDescent="0.35">
      <c r="A11" s="474"/>
      <c r="B11" s="477" t="s">
        <v>861</v>
      </c>
      <c r="C11" s="462" t="s">
        <v>876</v>
      </c>
      <c r="D11" s="462">
        <v>0</v>
      </c>
      <c r="E11" s="462"/>
      <c r="F11" s="462"/>
    </row>
    <row r="12" spans="1:13" x14ac:dyDescent="0.35">
      <c r="A12" s="474"/>
      <c r="B12" s="477" t="s">
        <v>862</v>
      </c>
      <c r="C12" s="462" t="s">
        <v>876</v>
      </c>
      <c r="D12" s="462">
        <v>0</v>
      </c>
      <c r="E12" s="462"/>
      <c r="F12" s="462"/>
    </row>
    <row r="13" spans="1:13" ht="16" thickBot="1" x14ac:dyDescent="0.4">
      <c r="A13" s="474"/>
      <c r="B13" s="477" t="s">
        <v>863</v>
      </c>
      <c r="C13" s="463" t="s">
        <v>876</v>
      </c>
      <c r="D13" s="463">
        <v>0</v>
      </c>
      <c r="E13" s="463"/>
      <c r="F13" s="463"/>
    </row>
    <row r="14" spans="1:13" x14ac:dyDescent="0.35">
      <c r="A14" s="474"/>
      <c r="B14" s="483" t="s">
        <v>844</v>
      </c>
      <c r="C14" s="465">
        <v>16</v>
      </c>
      <c r="D14" s="465">
        <f>SUM(D11:D13)</f>
        <v>0</v>
      </c>
      <c r="E14" s="465">
        <f>SUM(E11:E13)</f>
        <v>0</v>
      </c>
      <c r="F14" s="465"/>
    </row>
    <row r="15" spans="1:13" x14ac:dyDescent="0.35">
      <c r="A15" s="474"/>
      <c r="B15" s="475"/>
      <c r="C15" s="461"/>
      <c r="D15" s="461"/>
      <c r="E15" s="461"/>
      <c r="F15" s="461"/>
    </row>
    <row r="16" spans="1:13" ht="16" thickBot="1" x14ac:dyDescent="0.4">
      <c r="A16" s="475" t="s">
        <v>852</v>
      </c>
      <c r="B16" s="474"/>
      <c r="C16" s="466">
        <v>8</v>
      </c>
      <c r="D16" s="466">
        <v>0</v>
      </c>
      <c r="E16" s="466"/>
      <c r="F16" s="466"/>
    </row>
    <row r="17" spans="1:6" x14ac:dyDescent="0.35">
      <c r="A17" s="475"/>
      <c r="B17" s="483" t="s">
        <v>844</v>
      </c>
      <c r="C17" s="465">
        <f>SUM(C16)</f>
        <v>8</v>
      </c>
      <c r="D17" s="465">
        <f>SUM(D16)</f>
        <v>0</v>
      </c>
      <c r="E17" s="465">
        <f>SUM(E16)</f>
        <v>0</v>
      </c>
      <c r="F17" s="465"/>
    </row>
    <row r="18" spans="1:6" x14ac:dyDescent="0.35">
      <c r="A18" s="475"/>
      <c r="B18" s="475"/>
      <c r="C18" s="461"/>
      <c r="D18" s="461"/>
      <c r="E18" s="461"/>
      <c r="F18" s="461"/>
    </row>
    <row r="19" spans="1:6" x14ac:dyDescent="0.35">
      <c r="A19" s="475" t="s">
        <v>850</v>
      </c>
      <c r="B19" s="474"/>
      <c r="C19" s="461"/>
      <c r="D19" s="461"/>
      <c r="E19" s="461"/>
      <c r="F19" s="461"/>
    </row>
    <row r="20" spans="1:6" ht="16.5" customHeight="1" x14ac:dyDescent="0.35">
      <c r="A20" s="474"/>
      <c r="B20" s="477" t="s">
        <v>864</v>
      </c>
      <c r="C20" s="467">
        <v>15</v>
      </c>
      <c r="D20" s="467">
        <v>0</v>
      </c>
      <c r="E20" s="462"/>
      <c r="F20" s="462"/>
    </row>
    <row r="21" spans="1:6" x14ac:dyDescent="0.35">
      <c r="A21" s="474"/>
      <c r="B21" s="477" t="s">
        <v>865</v>
      </c>
      <c r="C21" s="467">
        <v>10</v>
      </c>
      <c r="D21" s="467">
        <v>0</v>
      </c>
      <c r="E21" s="467"/>
      <c r="F21" s="462"/>
    </row>
    <row r="22" spans="1:6" x14ac:dyDescent="0.35">
      <c r="A22" s="474"/>
      <c r="B22" s="477" t="s">
        <v>866</v>
      </c>
      <c r="C22" s="462">
        <v>8</v>
      </c>
      <c r="D22" s="462">
        <v>0</v>
      </c>
      <c r="E22" s="462"/>
      <c r="F22" s="462"/>
    </row>
    <row r="23" spans="1:6" x14ac:dyDescent="0.35">
      <c r="A23" s="474"/>
      <c r="B23" s="477" t="s">
        <v>867</v>
      </c>
      <c r="C23" s="462">
        <v>8</v>
      </c>
      <c r="D23" s="611">
        <v>0</v>
      </c>
      <c r="E23" s="462"/>
      <c r="F23" s="462"/>
    </row>
    <row r="24" spans="1:6" ht="16" thickBot="1" x14ac:dyDescent="0.4">
      <c r="A24" s="474"/>
      <c r="B24" s="477" t="s">
        <v>868</v>
      </c>
      <c r="C24" s="609">
        <v>5</v>
      </c>
      <c r="D24" s="612"/>
      <c r="E24" s="610"/>
      <c r="F24" s="463"/>
    </row>
    <row r="25" spans="1:6" x14ac:dyDescent="0.35">
      <c r="A25" s="474"/>
      <c r="B25" s="483" t="s">
        <v>844</v>
      </c>
      <c r="C25" s="468">
        <f>SUM(C20:C24)</f>
        <v>46</v>
      </c>
      <c r="D25" s="468">
        <f>SUM(D20:D24)</f>
        <v>0</v>
      </c>
      <c r="E25" s="468">
        <f>SUM(E20:E24)</f>
        <v>0</v>
      </c>
      <c r="F25" s="465"/>
    </row>
    <row r="26" spans="1:6" x14ac:dyDescent="0.35">
      <c r="A26" s="475" t="s">
        <v>851</v>
      </c>
      <c r="B26" s="474"/>
      <c r="C26" s="461"/>
      <c r="D26" s="461"/>
      <c r="E26" s="461"/>
      <c r="F26" s="461"/>
    </row>
    <row r="27" spans="1:6" x14ac:dyDescent="0.35">
      <c r="A27" s="474"/>
      <c r="B27" s="477" t="s">
        <v>869</v>
      </c>
      <c r="C27" s="467">
        <v>15</v>
      </c>
      <c r="D27" s="467">
        <v>0</v>
      </c>
      <c r="E27" s="467"/>
      <c r="F27" s="462"/>
    </row>
    <row r="28" spans="1:6" x14ac:dyDescent="0.35">
      <c r="A28" s="474"/>
      <c r="B28" s="477" t="s">
        <v>870</v>
      </c>
      <c r="C28" s="462">
        <v>10</v>
      </c>
      <c r="D28" s="462">
        <v>0</v>
      </c>
      <c r="E28" s="462"/>
      <c r="F28" s="462"/>
    </row>
    <row r="29" spans="1:6" ht="16" thickBot="1" x14ac:dyDescent="0.4">
      <c r="A29" s="474"/>
      <c r="B29" s="477" t="s">
        <v>871</v>
      </c>
      <c r="C29" s="485">
        <v>-8</v>
      </c>
      <c r="D29" s="484">
        <v>0</v>
      </c>
      <c r="E29" s="463"/>
      <c r="F29" s="463"/>
    </row>
    <row r="30" spans="1:6" x14ac:dyDescent="0.35">
      <c r="A30" s="474"/>
      <c r="B30" s="483" t="s">
        <v>844</v>
      </c>
      <c r="C30" s="468">
        <f>SUM(C27:C29)-C29</f>
        <v>25</v>
      </c>
      <c r="D30" s="468">
        <f>SUM(D27:D29)</f>
        <v>0</v>
      </c>
      <c r="E30" s="468">
        <f>SUM(E27:E29)</f>
        <v>0</v>
      </c>
      <c r="F30" s="465"/>
    </row>
    <row r="31" spans="1:6" x14ac:dyDescent="0.35">
      <c r="A31" s="475" t="s">
        <v>853</v>
      </c>
      <c r="B31" s="474"/>
      <c r="C31" s="461"/>
      <c r="D31" s="461"/>
      <c r="E31" s="461"/>
      <c r="F31" s="461"/>
    </row>
    <row r="32" spans="1:6" x14ac:dyDescent="0.35">
      <c r="A32" s="474"/>
      <c r="B32" s="477" t="s">
        <v>872</v>
      </c>
      <c r="C32" s="462">
        <v>10</v>
      </c>
      <c r="D32" s="462">
        <v>0</v>
      </c>
      <c r="E32" s="462"/>
      <c r="F32" s="462"/>
    </row>
    <row r="33" spans="1:6" x14ac:dyDescent="0.35">
      <c r="A33" s="474"/>
      <c r="B33" s="477" t="s">
        <v>873</v>
      </c>
      <c r="C33" s="462">
        <v>8</v>
      </c>
      <c r="D33" s="462">
        <v>0</v>
      </c>
      <c r="E33" s="462"/>
      <c r="F33" s="462"/>
    </row>
    <row r="34" spans="1:6" ht="16" thickBot="1" x14ac:dyDescent="0.4">
      <c r="A34" s="474"/>
      <c r="B34" s="477" t="s">
        <v>874</v>
      </c>
      <c r="C34" s="463">
        <v>13</v>
      </c>
      <c r="D34" s="463">
        <v>0</v>
      </c>
      <c r="E34" s="463"/>
      <c r="F34" s="463"/>
    </row>
    <row r="35" spans="1:6" x14ac:dyDescent="0.35">
      <c r="A35" s="474"/>
      <c r="B35" s="483" t="s">
        <v>844</v>
      </c>
      <c r="C35" s="465">
        <f>SUM(C32:C34)</f>
        <v>31</v>
      </c>
      <c r="D35" s="465">
        <f>SUM(D32:D34)</f>
        <v>0</v>
      </c>
      <c r="E35" s="465">
        <f>SUM(E32:E34)</f>
        <v>0</v>
      </c>
      <c r="F35" s="465"/>
    </row>
    <row r="36" spans="1:6" x14ac:dyDescent="0.35">
      <c r="A36" s="474"/>
      <c r="B36" s="475"/>
      <c r="C36" s="461"/>
      <c r="D36" s="461"/>
      <c r="E36" s="461"/>
      <c r="F36" s="461"/>
    </row>
    <row r="37" spans="1:6" ht="16" hidden="1" thickBot="1" x14ac:dyDescent="0.4">
      <c r="A37" s="475"/>
      <c r="B37" s="474"/>
      <c r="C37" s="466"/>
      <c r="D37" s="466"/>
      <c r="E37" s="487"/>
      <c r="F37" s="466"/>
    </row>
    <row r="38" spans="1:6" hidden="1" x14ac:dyDescent="0.35">
      <c r="A38" s="475"/>
      <c r="B38" s="464"/>
      <c r="C38" s="465"/>
      <c r="D38" s="465"/>
      <c r="E38" s="486"/>
      <c r="F38" s="465"/>
    </row>
    <row r="39" spans="1:6" hidden="1" x14ac:dyDescent="0.35">
      <c r="A39" s="474"/>
      <c r="B39" s="431"/>
      <c r="C39" s="469"/>
      <c r="D39" s="469"/>
      <c r="E39" s="469"/>
      <c r="F39" s="469"/>
    </row>
    <row r="40" spans="1:6" x14ac:dyDescent="0.35">
      <c r="A40" s="831" t="s">
        <v>845</v>
      </c>
      <c r="B40" s="831"/>
      <c r="C40" s="480" t="s">
        <v>855</v>
      </c>
      <c r="D40" s="480">
        <f>D35+D30+D25+D17+D14+D9</f>
        <v>0</v>
      </c>
      <c r="E40" s="480">
        <f>E9+E14+E17+E25+E30+E35+E38</f>
        <v>0</v>
      </c>
      <c r="F40" s="470"/>
    </row>
    <row r="41" spans="1:6" x14ac:dyDescent="0.35">
      <c r="A41" s="474"/>
      <c r="B41" s="473"/>
      <c r="C41"/>
      <c r="D41"/>
      <c r="E41"/>
      <c r="F41" s="471"/>
    </row>
    <row r="42" spans="1:6" ht="30" customHeight="1" x14ac:dyDescent="0.35">
      <c r="A42" s="832" t="s">
        <v>875</v>
      </c>
      <c r="B42" s="833"/>
      <c r="C42" s="833"/>
      <c r="D42" s="833"/>
      <c r="E42" s="833"/>
      <c r="F42" s="833"/>
    </row>
    <row r="43" spans="1:6" x14ac:dyDescent="0.35">
      <c r="A43" s="668"/>
      <c r="B43" s="683"/>
      <c r="C43" s="683"/>
      <c r="D43" s="683"/>
      <c r="E43" s="683"/>
      <c r="F43" s="683"/>
    </row>
  </sheetData>
  <mergeCells count="4">
    <mergeCell ref="A2:F2"/>
    <mergeCell ref="G5:M5"/>
    <mergeCell ref="A40:B40"/>
    <mergeCell ref="A42:F42"/>
  </mergeCells>
  <pageMargins left="0.7" right="0.7" top="0.75" bottom="0.75" header="0.3" footer="0.3"/>
  <pageSetup scale="78" orientation="portrait" horizontalDpi="300" verticalDpi="300" r:id="rId1"/>
  <headerFooter>
    <oddFooter>&amp;L&amp;"Times New Roman,Italic"&amp;8CDA form 202 (Revised February 2022)&amp;C&amp;8#&amp;R&amp;"Times New Roman,Italic"&amp;8&amp;A:&amp;D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FF"/>
  </sheetPr>
  <dimension ref="A1:A179"/>
  <sheetViews>
    <sheetView view="pageBreakPreview" zoomScale="60" zoomScaleNormal="100" workbookViewId="0">
      <selection activeCell="H19" sqref="H19"/>
    </sheetView>
  </sheetViews>
  <sheetFormatPr defaultColWidth="9.3984375" defaultRowHeight="13" x14ac:dyDescent="0.3"/>
  <cols>
    <col min="1" max="1" width="114.3984375" style="437" customWidth="1"/>
  </cols>
  <sheetData>
    <row r="1" spans="1:1" ht="17.5" x14ac:dyDescent="0.3">
      <c r="A1" s="524" t="s">
        <v>699</v>
      </c>
    </row>
    <row r="2" spans="1:1" x14ac:dyDescent="0.3">
      <c r="A2" s="525" t="s">
        <v>446</v>
      </c>
    </row>
    <row r="3" spans="1:1" ht="26" x14ac:dyDescent="0.3">
      <c r="A3" s="525" t="s">
        <v>700</v>
      </c>
    </row>
    <row r="4" spans="1:1" x14ac:dyDescent="0.3">
      <c r="A4" s="525" t="s">
        <v>446</v>
      </c>
    </row>
    <row r="5" spans="1:1" x14ac:dyDescent="0.3">
      <c r="A5" s="525" t="s">
        <v>446</v>
      </c>
    </row>
    <row r="6" spans="1:1" x14ac:dyDescent="0.3">
      <c r="A6" s="526" t="s">
        <v>211</v>
      </c>
    </row>
    <row r="9" spans="1:1" x14ac:dyDescent="0.3">
      <c r="A9" s="527" t="s">
        <v>929</v>
      </c>
    </row>
    <row r="10" spans="1:1" x14ac:dyDescent="0.3">
      <c r="A10" s="527"/>
    </row>
    <row r="11" spans="1:1" ht="26" x14ac:dyDescent="0.3">
      <c r="A11" s="527" t="s">
        <v>930</v>
      </c>
    </row>
    <row r="12" spans="1:1" x14ac:dyDescent="0.3">
      <c r="A12" s="525" t="s">
        <v>446</v>
      </c>
    </row>
    <row r="13" spans="1:1" ht="39" x14ac:dyDescent="0.3">
      <c r="A13" s="528" t="s">
        <v>701</v>
      </c>
    </row>
    <row r="14" spans="1:1" x14ac:dyDescent="0.3">
      <c r="A14" s="525" t="s">
        <v>446</v>
      </c>
    </row>
    <row r="15" spans="1:1" ht="39" x14ac:dyDescent="0.3">
      <c r="A15" s="528" t="s">
        <v>702</v>
      </c>
    </row>
    <row r="16" spans="1:1" x14ac:dyDescent="0.3">
      <c r="A16" s="528"/>
    </row>
    <row r="17" spans="1:1" ht="26" x14ac:dyDescent="0.3">
      <c r="A17" s="527" t="s">
        <v>902</v>
      </c>
    </row>
    <row r="18" spans="1:1" x14ac:dyDescent="0.3">
      <c r="A18" s="525" t="s">
        <v>446</v>
      </c>
    </row>
    <row r="19" spans="1:1" ht="26" x14ac:dyDescent="0.3">
      <c r="A19" s="528" t="s">
        <v>703</v>
      </c>
    </row>
    <row r="20" spans="1:1" x14ac:dyDescent="0.3">
      <c r="A20" s="525" t="s">
        <v>446</v>
      </c>
    </row>
    <row r="21" spans="1:1" ht="78" x14ac:dyDescent="0.3">
      <c r="A21" s="528" t="s">
        <v>704</v>
      </c>
    </row>
    <row r="22" spans="1:1" x14ac:dyDescent="0.3">
      <c r="A22" s="525" t="s">
        <v>446</v>
      </c>
    </row>
    <row r="23" spans="1:1" x14ac:dyDescent="0.3">
      <c r="A23" s="528" t="s">
        <v>705</v>
      </c>
    </row>
    <row r="24" spans="1:1" x14ac:dyDescent="0.3">
      <c r="A24" s="525" t="s">
        <v>446</v>
      </c>
    </row>
    <row r="25" spans="1:1" x14ac:dyDescent="0.3">
      <c r="A25" s="528" t="s">
        <v>706</v>
      </c>
    </row>
    <row r="26" spans="1:1" x14ac:dyDescent="0.3">
      <c r="A26" s="525" t="s">
        <v>446</v>
      </c>
    </row>
    <row r="27" spans="1:1" ht="39" x14ac:dyDescent="0.3">
      <c r="A27" s="528" t="s">
        <v>707</v>
      </c>
    </row>
    <row r="28" spans="1:1" x14ac:dyDescent="0.3">
      <c r="A28" s="525" t="s">
        <v>446</v>
      </c>
    </row>
    <row r="29" spans="1:1" x14ac:dyDescent="0.3">
      <c r="A29" s="528" t="s">
        <v>708</v>
      </c>
    </row>
    <row r="30" spans="1:1" x14ac:dyDescent="0.3">
      <c r="A30" s="525" t="s">
        <v>446</v>
      </c>
    </row>
    <row r="31" spans="1:1" x14ac:dyDescent="0.3">
      <c r="A31" s="528" t="s">
        <v>709</v>
      </c>
    </row>
    <row r="32" spans="1:1" x14ac:dyDescent="0.3">
      <c r="A32" s="525" t="s">
        <v>446</v>
      </c>
    </row>
    <row r="33" spans="1:1" x14ac:dyDescent="0.3">
      <c r="A33" s="528" t="s">
        <v>710</v>
      </c>
    </row>
    <row r="34" spans="1:1" x14ac:dyDescent="0.3">
      <c r="A34" s="525" t="s">
        <v>446</v>
      </c>
    </row>
    <row r="35" spans="1:1" x14ac:dyDescent="0.3">
      <c r="A35" s="528" t="s">
        <v>711</v>
      </c>
    </row>
    <row r="36" spans="1:1" x14ac:dyDescent="0.3">
      <c r="A36" s="525" t="s">
        <v>446</v>
      </c>
    </row>
    <row r="37" spans="1:1" x14ac:dyDescent="0.3">
      <c r="A37" s="528" t="s">
        <v>712</v>
      </c>
    </row>
    <row r="38" spans="1:1" x14ac:dyDescent="0.3">
      <c r="A38" s="525" t="s">
        <v>446</v>
      </c>
    </row>
    <row r="39" spans="1:1" ht="26" x14ac:dyDescent="0.3">
      <c r="A39" s="528" t="s">
        <v>713</v>
      </c>
    </row>
    <row r="40" spans="1:1" x14ac:dyDescent="0.3">
      <c r="A40" s="525" t="s">
        <v>446</v>
      </c>
    </row>
    <row r="41" spans="1:1" ht="39" x14ac:dyDescent="0.3">
      <c r="A41" s="528" t="s">
        <v>714</v>
      </c>
    </row>
    <row r="42" spans="1:1" x14ac:dyDescent="0.3">
      <c r="A42" s="528"/>
    </row>
    <row r="43" spans="1:1" ht="91" x14ac:dyDescent="0.3">
      <c r="A43" s="528" t="s">
        <v>715</v>
      </c>
    </row>
    <row r="44" spans="1:1" x14ac:dyDescent="0.3">
      <c r="A44" s="525" t="s">
        <v>446</v>
      </c>
    </row>
    <row r="45" spans="1:1" ht="39" x14ac:dyDescent="0.3">
      <c r="A45" s="525" t="s">
        <v>716</v>
      </c>
    </row>
    <row r="46" spans="1:1" x14ac:dyDescent="0.3">
      <c r="A46" s="525" t="s">
        <v>446</v>
      </c>
    </row>
    <row r="47" spans="1:1" x14ac:dyDescent="0.3">
      <c r="A47" s="526" t="s">
        <v>717</v>
      </c>
    </row>
    <row r="49" spans="1:1" x14ac:dyDescent="0.3">
      <c r="A49" s="525" t="s">
        <v>446</v>
      </c>
    </row>
    <row r="50" spans="1:1" ht="26" x14ac:dyDescent="0.3">
      <c r="A50" s="528" t="s">
        <v>718</v>
      </c>
    </row>
    <row r="51" spans="1:1" x14ac:dyDescent="0.3">
      <c r="A51" s="525" t="s">
        <v>446</v>
      </c>
    </row>
    <row r="52" spans="1:1" ht="26" x14ac:dyDescent="0.3">
      <c r="A52" s="528" t="s">
        <v>719</v>
      </c>
    </row>
    <row r="53" spans="1:1" x14ac:dyDescent="0.3">
      <c r="A53" s="525" t="s">
        <v>446</v>
      </c>
    </row>
    <row r="54" spans="1:1" ht="26" x14ac:dyDescent="0.3">
      <c r="A54" s="528" t="s">
        <v>720</v>
      </c>
    </row>
    <row r="55" spans="1:1" x14ac:dyDescent="0.3">
      <c r="A55" s="528" t="s">
        <v>446</v>
      </c>
    </row>
    <row r="56" spans="1:1" x14ac:dyDescent="0.3">
      <c r="A56" s="526" t="s">
        <v>721</v>
      </c>
    </row>
    <row r="58" spans="1:1" x14ac:dyDescent="0.3">
      <c r="A58" s="525" t="s">
        <v>446</v>
      </c>
    </row>
    <row r="59" spans="1:1" ht="104" x14ac:dyDescent="0.3">
      <c r="A59" s="528" t="s">
        <v>722</v>
      </c>
    </row>
    <row r="60" spans="1:1" x14ac:dyDescent="0.3">
      <c r="A60" s="528" t="s">
        <v>446</v>
      </c>
    </row>
    <row r="61" spans="1:1" ht="91" x14ac:dyDescent="0.3">
      <c r="A61" s="528" t="s">
        <v>723</v>
      </c>
    </row>
    <row r="62" spans="1:1" x14ac:dyDescent="0.3">
      <c r="A62" s="525" t="s">
        <v>446</v>
      </c>
    </row>
    <row r="63" spans="1:1" x14ac:dyDescent="0.3">
      <c r="A63" s="528" t="s">
        <v>724</v>
      </c>
    </row>
    <row r="64" spans="1:1" x14ac:dyDescent="0.3">
      <c r="A64" s="525" t="s">
        <v>446</v>
      </c>
    </row>
    <row r="65" spans="1:1" ht="78" x14ac:dyDescent="0.3">
      <c r="A65" s="528" t="s">
        <v>725</v>
      </c>
    </row>
    <row r="66" spans="1:1" x14ac:dyDescent="0.3">
      <c r="A66" s="525" t="s">
        <v>446</v>
      </c>
    </row>
    <row r="67" spans="1:1" ht="26" x14ac:dyDescent="0.3">
      <c r="A67" s="528" t="s">
        <v>726</v>
      </c>
    </row>
    <row r="68" spans="1:1" x14ac:dyDescent="0.3">
      <c r="A68" s="525" t="s">
        <v>446</v>
      </c>
    </row>
    <row r="69" spans="1:1" ht="52" x14ac:dyDescent="0.3">
      <c r="A69" s="528" t="s">
        <v>727</v>
      </c>
    </row>
    <row r="70" spans="1:1" x14ac:dyDescent="0.3">
      <c r="A70" s="525" t="s">
        <v>446</v>
      </c>
    </row>
    <row r="71" spans="1:1" x14ac:dyDescent="0.3">
      <c r="A71" s="526" t="s">
        <v>323</v>
      </c>
    </row>
    <row r="74" spans="1:1" ht="52" x14ac:dyDescent="0.3">
      <c r="A74" s="528" t="s">
        <v>893</v>
      </c>
    </row>
    <row r="75" spans="1:1" x14ac:dyDescent="0.3">
      <c r="A75" s="525" t="s">
        <v>446</v>
      </c>
    </row>
    <row r="76" spans="1:1" ht="26" x14ac:dyDescent="0.3">
      <c r="A76" s="528" t="s">
        <v>728</v>
      </c>
    </row>
    <row r="77" spans="1:1" x14ac:dyDescent="0.3">
      <c r="A77" s="525" t="s">
        <v>446</v>
      </c>
    </row>
    <row r="78" spans="1:1" ht="26" x14ac:dyDescent="0.3">
      <c r="A78" s="528" t="s">
        <v>729</v>
      </c>
    </row>
    <row r="79" spans="1:1" x14ac:dyDescent="0.3">
      <c r="A79" s="528" t="s">
        <v>446</v>
      </c>
    </row>
    <row r="80" spans="1:1" x14ac:dyDescent="0.3">
      <c r="A80" s="526" t="s">
        <v>147</v>
      </c>
    </row>
    <row r="82" spans="1:1" x14ac:dyDescent="0.3">
      <c r="A82" s="525" t="s">
        <v>446</v>
      </c>
    </row>
    <row r="83" spans="1:1" ht="52" x14ac:dyDescent="0.3">
      <c r="A83" s="528" t="s">
        <v>730</v>
      </c>
    </row>
    <row r="84" spans="1:1" x14ac:dyDescent="0.3">
      <c r="A84" s="525" t="s">
        <v>446</v>
      </c>
    </row>
    <row r="85" spans="1:1" ht="91" x14ac:dyDescent="0.3">
      <c r="A85" s="528" t="s">
        <v>894</v>
      </c>
    </row>
    <row r="86" spans="1:1" x14ac:dyDescent="0.3">
      <c r="A86" s="525" t="s">
        <v>446</v>
      </c>
    </row>
    <row r="87" spans="1:1" ht="26" x14ac:dyDescent="0.3">
      <c r="A87" s="528" t="s">
        <v>731</v>
      </c>
    </row>
    <row r="88" spans="1:1" x14ac:dyDescent="0.3">
      <c r="A88" s="525" t="s">
        <v>446</v>
      </c>
    </row>
    <row r="89" spans="1:1" ht="52" x14ac:dyDescent="0.3">
      <c r="A89" s="528" t="s">
        <v>732</v>
      </c>
    </row>
    <row r="90" spans="1:1" x14ac:dyDescent="0.3">
      <c r="A90" s="525" t="s">
        <v>446</v>
      </c>
    </row>
    <row r="91" spans="1:1" ht="26" x14ac:dyDescent="0.3">
      <c r="A91" s="528" t="s">
        <v>733</v>
      </c>
    </row>
    <row r="92" spans="1:1" x14ac:dyDescent="0.3">
      <c r="A92" s="525" t="s">
        <v>446</v>
      </c>
    </row>
    <row r="93" spans="1:1" ht="52" x14ac:dyDescent="0.3">
      <c r="A93" s="528" t="s">
        <v>895</v>
      </c>
    </row>
    <row r="94" spans="1:1" x14ac:dyDescent="0.3">
      <c r="A94" s="528" t="s">
        <v>446</v>
      </c>
    </row>
    <row r="95" spans="1:1" x14ac:dyDescent="0.3">
      <c r="A95" s="526" t="s">
        <v>734</v>
      </c>
    </row>
    <row r="97" spans="1:1" x14ac:dyDescent="0.3">
      <c r="A97" s="525" t="s">
        <v>446</v>
      </c>
    </row>
    <row r="98" spans="1:1" ht="65" x14ac:dyDescent="0.3">
      <c r="A98" s="525" t="s">
        <v>735</v>
      </c>
    </row>
    <row r="99" spans="1:1" x14ac:dyDescent="0.3">
      <c r="A99" s="525" t="s">
        <v>446</v>
      </c>
    </row>
    <row r="100" spans="1:1" ht="104" x14ac:dyDescent="0.3">
      <c r="A100" s="528" t="s">
        <v>914</v>
      </c>
    </row>
    <row r="101" spans="1:1" x14ac:dyDescent="0.3">
      <c r="A101" s="525" t="s">
        <v>446</v>
      </c>
    </row>
    <row r="102" spans="1:1" ht="52" x14ac:dyDescent="0.3">
      <c r="A102" s="528" t="s">
        <v>736</v>
      </c>
    </row>
    <row r="103" spans="1:1" x14ac:dyDescent="0.3">
      <c r="A103" s="525" t="s">
        <v>446</v>
      </c>
    </row>
    <row r="104" spans="1:1" ht="65" x14ac:dyDescent="0.3">
      <c r="A104" s="437" t="s">
        <v>896</v>
      </c>
    </row>
    <row r="105" spans="1:1" s="522" customFormat="1" x14ac:dyDescent="0.3">
      <c r="A105" s="529" t="s">
        <v>897</v>
      </c>
    </row>
    <row r="106" spans="1:1" s="522" customFormat="1" x14ac:dyDescent="0.3">
      <c r="A106" s="530"/>
    </row>
    <row r="107" spans="1:1" ht="26" x14ac:dyDescent="0.3">
      <c r="A107" s="528" t="s">
        <v>737</v>
      </c>
    </row>
    <row r="108" spans="1:1" x14ac:dyDescent="0.3">
      <c r="A108" s="525" t="s">
        <v>446</v>
      </c>
    </row>
    <row r="109" spans="1:1" ht="26" x14ac:dyDescent="0.3">
      <c r="A109" s="528" t="s">
        <v>738</v>
      </c>
    </row>
    <row r="110" spans="1:1" x14ac:dyDescent="0.3">
      <c r="A110" s="525" t="s">
        <v>446</v>
      </c>
    </row>
    <row r="111" spans="1:1" ht="65" x14ac:dyDescent="0.3">
      <c r="A111" s="528" t="s">
        <v>739</v>
      </c>
    </row>
    <row r="112" spans="1:1" x14ac:dyDescent="0.3">
      <c r="A112" s="525" t="s">
        <v>446</v>
      </c>
    </row>
    <row r="113" spans="1:1" ht="39" x14ac:dyDescent="0.3">
      <c r="A113" s="528" t="s">
        <v>740</v>
      </c>
    </row>
    <row r="114" spans="1:1" x14ac:dyDescent="0.3">
      <c r="A114" s="525" t="s">
        <v>446</v>
      </c>
    </row>
    <row r="115" spans="1:1" ht="39" x14ac:dyDescent="0.3">
      <c r="A115" s="528" t="s">
        <v>741</v>
      </c>
    </row>
    <row r="116" spans="1:1" x14ac:dyDescent="0.3">
      <c r="A116" s="525" t="s">
        <v>446</v>
      </c>
    </row>
    <row r="117" spans="1:1" ht="26" x14ac:dyDescent="0.3">
      <c r="A117" s="528" t="s">
        <v>742</v>
      </c>
    </row>
    <row r="118" spans="1:1" x14ac:dyDescent="0.3">
      <c r="A118" s="525" t="s">
        <v>446</v>
      </c>
    </row>
    <row r="119" spans="1:1" x14ac:dyDescent="0.3">
      <c r="A119" s="526" t="s">
        <v>743</v>
      </c>
    </row>
    <row r="121" spans="1:1" x14ac:dyDescent="0.3">
      <c r="A121" s="525" t="s">
        <v>446</v>
      </c>
    </row>
    <row r="122" spans="1:1" ht="39" x14ac:dyDescent="0.3">
      <c r="A122" s="525" t="s">
        <v>898</v>
      </c>
    </row>
    <row r="123" spans="1:1" x14ac:dyDescent="0.3">
      <c r="A123" s="525" t="s">
        <v>446</v>
      </c>
    </row>
    <row r="124" spans="1:1" ht="52" x14ac:dyDescent="0.3">
      <c r="A124" s="528" t="s">
        <v>744</v>
      </c>
    </row>
    <row r="125" spans="1:1" x14ac:dyDescent="0.3">
      <c r="A125" s="525" t="s">
        <v>446</v>
      </c>
    </row>
    <row r="126" spans="1:1" ht="91" x14ac:dyDescent="0.3">
      <c r="A126" s="528" t="s">
        <v>745</v>
      </c>
    </row>
    <row r="127" spans="1:1" x14ac:dyDescent="0.3">
      <c r="A127" s="525" t="s">
        <v>446</v>
      </c>
    </row>
    <row r="128" spans="1:1" ht="39" x14ac:dyDescent="0.3">
      <c r="A128" s="528" t="s">
        <v>746</v>
      </c>
    </row>
    <row r="129" spans="1:1" x14ac:dyDescent="0.3">
      <c r="A129" s="525" t="s">
        <v>446</v>
      </c>
    </row>
    <row r="130" spans="1:1" ht="78" x14ac:dyDescent="0.3">
      <c r="A130" s="528" t="s">
        <v>787</v>
      </c>
    </row>
    <row r="131" spans="1:1" x14ac:dyDescent="0.3">
      <c r="A131" s="525" t="s">
        <v>446</v>
      </c>
    </row>
    <row r="132" spans="1:1" ht="26" x14ac:dyDescent="0.3">
      <c r="A132" s="528" t="s">
        <v>747</v>
      </c>
    </row>
    <row r="133" spans="1:1" x14ac:dyDescent="0.3">
      <c r="A133" s="525" t="s">
        <v>446</v>
      </c>
    </row>
    <row r="134" spans="1:1" ht="39" x14ac:dyDescent="0.3">
      <c r="A134" s="528" t="s">
        <v>748</v>
      </c>
    </row>
    <row r="135" spans="1:1" x14ac:dyDescent="0.3">
      <c r="A135" s="525" t="s">
        <v>446</v>
      </c>
    </row>
    <row r="136" spans="1:1" ht="91" x14ac:dyDescent="0.3">
      <c r="A136" s="528" t="s">
        <v>899</v>
      </c>
    </row>
    <row r="137" spans="1:1" ht="91" x14ac:dyDescent="0.3">
      <c r="A137" s="525" t="s">
        <v>915</v>
      </c>
    </row>
    <row r="138" spans="1:1" x14ac:dyDescent="0.3">
      <c r="A138" s="525" t="s">
        <v>446</v>
      </c>
    </row>
    <row r="139" spans="1:1" ht="91" x14ac:dyDescent="0.3">
      <c r="A139" s="528" t="s">
        <v>749</v>
      </c>
    </row>
    <row r="140" spans="1:1" x14ac:dyDescent="0.3">
      <c r="A140" s="525" t="s">
        <v>446</v>
      </c>
    </row>
    <row r="141" spans="1:1" x14ac:dyDescent="0.3">
      <c r="A141" s="528" t="s">
        <v>750</v>
      </c>
    </row>
    <row r="142" spans="1:1" ht="52" x14ac:dyDescent="0.3">
      <c r="A142" s="525" t="s">
        <v>751</v>
      </c>
    </row>
    <row r="143" spans="1:1" x14ac:dyDescent="0.3">
      <c r="A143" s="525" t="s">
        <v>446</v>
      </c>
    </row>
    <row r="144" spans="1:1" ht="39" x14ac:dyDescent="0.3">
      <c r="A144" s="528" t="s">
        <v>752</v>
      </c>
    </row>
    <row r="145" spans="1:1" x14ac:dyDescent="0.3">
      <c r="A145" s="525" t="s">
        <v>446</v>
      </c>
    </row>
    <row r="146" spans="1:1" ht="26" x14ac:dyDescent="0.3">
      <c r="A146" s="528" t="s">
        <v>753</v>
      </c>
    </row>
    <row r="147" spans="1:1" x14ac:dyDescent="0.3">
      <c r="A147" s="525" t="s">
        <v>446</v>
      </c>
    </row>
    <row r="148" spans="1:1" ht="26" x14ac:dyDescent="0.3">
      <c r="A148" s="528" t="s">
        <v>916</v>
      </c>
    </row>
    <row r="149" spans="1:1" x14ac:dyDescent="0.3">
      <c r="A149" s="525" t="s">
        <v>446</v>
      </c>
    </row>
    <row r="150" spans="1:1" ht="26" x14ac:dyDescent="0.3">
      <c r="A150" s="528" t="s">
        <v>754</v>
      </c>
    </row>
    <row r="151" spans="1:1" x14ac:dyDescent="0.3">
      <c r="A151" s="525" t="s">
        <v>446</v>
      </c>
    </row>
    <row r="152" spans="1:1" x14ac:dyDescent="0.3">
      <c r="A152" s="525" t="s">
        <v>446</v>
      </c>
    </row>
    <row r="153" spans="1:1" x14ac:dyDescent="0.3">
      <c r="A153" s="526" t="s">
        <v>755</v>
      </c>
    </row>
    <row r="155" spans="1:1" x14ac:dyDescent="0.3">
      <c r="A155" s="525" t="s">
        <v>446</v>
      </c>
    </row>
    <row r="156" spans="1:1" x14ac:dyDescent="0.3">
      <c r="A156" s="528" t="s">
        <v>756</v>
      </c>
    </row>
    <row r="157" spans="1:1" x14ac:dyDescent="0.3">
      <c r="A157" s="525" t="s">
        <v>446</v>
      </c>
    </row>
    <row r="158" spans="1:1" ht="117" x14ac:dyDescent="0.3">
      <c r="A158" s="528" t="s">
        <v>757</v>
      </c>
    </row>
    <row r="159" spans="1:1" x14ac:dyDescent="0.3">
      <c r="A159" s="525" t="s">
        <v>446</v>
      </c>
    </row>
    <row r="160" spans="1:1" ht="65" x14ac:dyDescent="0.3">
      <c r="A160" s="528" t="s">
        <v>758</v>
      </c>
    </row>
    <row r="161" spans="1:1" x14ac:dyDescent="0.3">
      <c r="A161" s="525" t="s">
        <v>446</v>
      </c>
    </row>
    <row r="162" spans="1:1" ht="26" x14ac:dyDescent="0.3">
      <c r="A162" s="528" t="s">
        <v>759</v>
      </c>
    </row>
    <row r="163" spans="1:1" x14ac:dyDescent="0.3">
      <c r="A163" s="525" t="s">
        <v>446</v>
      </c>
    </row>
    <row r="164" spans="1:1" x14ac:dyDescent="0.3">
      <c r="A164" s="528" t="s">
        <v>760</v>
      </c>
    </row>
    <row r="165" spans="1:1" ht="15.5" x14ac:dyDescent="0.3">
      <c r="A165" s="531" t="s">
        <v>446</v>
      </c>
    </row>
    <row r="166" spans="1:1" x14ac:dyDescent="0.3">
      <c r="A166" s="526" t="s">
        <v>761</v>
      </c>
    </row>
    <row r="169" spans="1:1" ht="65" x14ac:dyDescent="0.3">
      <c r="A169" s="528" t="s">
        <v>762</v>
      </c>
    </row>
    <row r="170" spans="1:1" x14ac:dyDescent="0.3">
      <c r="A170" s="525" t="s">
        <v>446</v>
      </c>
    </row>
    <row r="171" spans="1:1" ht="52" x14ac:dyDescent="0.3">
      <c r="A171" s="528" t="s">
        <v>763</v>
      </c>
    </row>
    <row r="172" spans="1:1" x14ac:dyDescent="0.3">
      <c r="A172" s="525" t="s">
        <v>446</v>
      </c>
    </row>
    <row r="173" spans="1:1" ht="39" x14ac:dyDescent="0.3">
      <c r="A173" s="528" t="s">
        <v>764</v>
      </c>
    </row>
    <row r="174" spans="1:1" x14ac:dyDescent="0.3">
      <c r="A174" s="525" t="s">
        <v>446</v>
      </c>
    </row>
    <row r="175" spans="1:1" ht="52" x14ac:dyDescent="0.3">
      <c r="A175" s="528" t="s">
        <v>765</v>
      </c>
    </row>
    <row r="176" spans="1:1" x14ac:dyDescent="0.3">
      <c r="A176" s="528"/>
    </row>
    <row r="177" spans="1:1" ht="39" x14ac:dyDescent="0.3">
      <c r="A177" s="527" t="s">
        <v>900</v>
      </c>
    </row>
    <row r="178" spans="1:1" x14ac:dyDescent="0.3">
      <c r="A178" s="527"/>
    </row>
    <row r="179" spans="1:1" ht="26" x14ac:dyDescent="0.3">
      <c r="A179" s="528" t="s">
        <v>928</v>
      </c>
    </row>
  </sheetData>
  <hyperlinks>
    <hyperlink ref="A105" r:id="rId1" xr:uid="{00000000-0004-0000-0E00-000000000000}"/>
  </hyperlinks>
  <pageMargins left="0.7" right="0.7" top="0.75" bottom="0.75" header="0.3" footer="0.3"/>
  <pageSetup scale="92" firstPageNumber="29" orientation="portrait" useFirstPageNumber="1" r:id="rId2"/>
  <headerFooter>
    <oddFooter>&amp;L&amp;"Times New Roman,Italic"&amp;8CDA Form 202 (Revised February 2020)&amp;C&amp;"Times New Roman,Italic"&amp;8&amp;P&amp;R&amp;"Times New Roman,Italic"&amp;8&amp;A:&amp;D</oddFooter>
  </headerFooter>
  <rowBreaks count="6" manualBreakCount="6">
    <brk id="39" man="1"/>
    <brk id="63" man="1"/>
    <brk id="93" man="1"/>
    <brk id="117" man="1"/>
    <brk id="137" man="1"/>
    <brk id="16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rgb="FF0000FF"/>
  </sheetPr>
  <dimension ref="A1:J135"/>
  <sheetViews>
    <sheetView view="pageBreakPreview" topLeftCell="A80" zoomScale="80" zoomScaleNormal="100" zoomScaleSheetLayoutView="80" workbookViewId="0">
      <selection activeCell="P17" sqref="P17"/>
    </sheetView>
  </sheetViews>
  <sheetFormatPr defaultColWidth="11.796875" defaultRowHeight="13" x14ac:dyDescent="0.3"/>
  <cols>
    <col min="1" max="1" width="11.796875" style="436"/>
    <col min="2" max="2" width="14.796875" bestFit="1" customWidth="1"/>
    <col min="8" max="8" width="12.3984375" customWidth="1"/>
    <col min="9" max="9" width="12.59765625" customWidth="1"/>
  </cols>
  <sheetData>
    <row r="1" spans="1:9" ht="17.5" x14ac:dyDescent="0.35">
      <c r="A1" s="502" t="s">
        <v>312</v>
      </c>
      <c r="B1" s="3"/>
      <c r="C1" s="3"/>
      <c r="D1" s="3"/>
      <c r="E1" s="3"/>
      <c r="F1" s="3"/>
      <c r="G1" s="3"/>
      <c r="H1" s="3"/>
      <c r="I1" s="3"/>
    </row>
    <row r="2" spans="1:9" x14ac:dyDescent="0.3">
      <c r="A2" s="435" t="s">
        <v>617</v>
      </c>
      <c r="B2" s="400">
        <f>GENERAL!B6</f>
        <v>0</v>
      </c>
      <c r="I2" s="551" t="str">
        <f>projname</f>
        <v>Project Name</v>
      </c>
    </row>
    <row r="3" spans="1:9" x14ac:dyDescent="0.3">
      <c r="A3" s="438" t="s">
        <v>311</v>
      </c>
      <c r="B3" s="20"/>
      <c r="C3" s="20"/>
      <c r="D3" s="20"/>
      <c r="E3" s="20"/>
      <c r="F3" s="20"/>
      <c r="G3" s="20"/>
      <c r="H3" s="20"/>
      <c r="I3" s="20"/>
    </row>
    <row r="5" spans="1:9" x14ac:dyDescent="0.3">
      <c r="A5" s="435" t="s">
        <v>69</v>
      </c>
      <c r="C5" s="5"/>
      <c r="D5" s="5"/>
      <c r="E5" s="5"/>
      <c r="F5" s="5"/>
      <c r="G5" s="5"/>
      <c r="H5" s="5"/>
      <c r="I5" s="5"/>
    </row>
    <row r="6" spans="1:9" x14ac:dyDescent="0.3">
      <c r="A6" s="436" t="s">
        <v>19</v>
      </c>
      <c r="C6" s="5"/>
      <c r="D6" s="5"/>
      <c r="E6" s="5"/>
      <c r="F6" s="5"/>
      <c r="G6" s="5"/>
      <c r="H6" s="5"/>
      <c r="I6" s="5"/>
    </row>
    <row r="7" spans="1:9" x14ac:dyDescent="0.3">
      <c r="A7" s="436" t="s">
        <v>20</v>
      </c>
      <c r="C7" s="5"/>
      <c r="D7" s="5"/>
      <c r="E7" s="5"/>
      <c r="F7" t="s">
        <v>21</v>
      </c>
      <c r="G7" s="8" t="s">
        <v>22</v>
      </c>
      <c r="H7" s="9" t="s">
        <v>15</v>
      </c>
      <c r="I7" s="5"/>
    </row>
    <row r="8" spans="1:9" x14ac:dyDescent="0.3">
      <c r="A8" s="436" t="s">
        <v>23</v>
      </c>
      <c r="C8" s="5"/>
      <c r="D8" s="5"/>
      <c r="E8" s="5"/>
      <c r="F8" t="s">
        <v>24</v>
      </c>
      <c r="G8" s="8" t="s">
        <v>22</v>
      </c>
      <c r="H8" s="9" t="s">
        <v>15</v>
      </c>
      <c r="I8" s="5"/>
    </row>
    <row r="9" spans="1:9" x14ac:dyDescent="0.3">
      <c r="A9" s="436" t="s">
        <v>406</v>
      </c>
      <c r="C9" s="5"/>
      <c r="D9" s="5"/>
      <c r="E9" s="5"/>
      <c r="F9" t="s">
        <v>266</v>
      </c>
      <c r="G9" s="5"/>
      <c r="H9" s="5"/>
      <c r="I9" s="5"/>
    </row>
    <row r="11" spans="1:9" x14ac:dyDescent="0.3">
      <c r="A11" s="435" t="s">
        <v>69</v>
      </c>
      <c r="C11" s="5"/>
      <c r="D11" s="5"/>
      <c r="E11" s="5"/>
      <c r="F11" s="5"/>
      <c r="G11" s="5"/>
      <c r="H11" s="5"/>
      <c r="I11" s="5"/>
    </row>
    <row r="12" spans="1:9" x14ac:dyDescent="0.3">
      <c r="A12" s="436" t="s">
        <v>19</v>
      </c>
      <c r="C12" s="5"/>
      <c r="D12" s="5"/>
      <c r="E12" s="5"/>
      <c r="F12" s="5"/>
      <c r="G12" s="5"/>
      <c r="H12" s="5"/>
      <c r="I12" s="5"/>
    </row>
    <row r="13" spans="1:9" x14ac:dyDescent="0.3">
      <c r="A13" s="436" t="s">
        <v>20</v>
      </c>
      <c r="C13" s="5"/>
      <c r="D13" s="5"/>
      <c r="E13" s="5"/>
      <c r="F13" t="s">
        <v>21</v>
      </c>
      <c r="G13" s="8" t="s">
        <v>22</v>
      </c>
      <c r="H13" s="9" t="s">
        <v>15</v>
      </c>
      <c r="I13" s="5"/>
    </row>
    <row r="14" spans="1:9" x14ac:dyDescent="0.3">
      <c r="A14" s="436" t="s">
        <v>23</v>
      </c>
      <c r="C14" s="5"/>
      <c r="D14" s="5"/>
      <c r="E14" s="5"/>
      <c r="F14" t="s">
        <v>24</v>
      </c>
      <c r="G14" s="8" t="s">
        <v>22</v>
      </c>
      <c r="H14" s="9" t="s">
        <v>15</v>
      </c>
      <c r="I14" s="5"/>
    </row>
    <row r="15" spans="1:9" x14ac:dyDescent="0.3">
      <c r="A15" s="436" t="s">
        <v>406</v>
      </c>
      <c r="C15" s="5"/>
      <c r="D15" s="5"/>
      <c r="E15" s="5"/>
      <c r="F15" t="s">
        <v>266</v>
      </c>
      <c r="G15" s="5"/>
      <c r="H15" s="5"/>
      <c r="I15" s="5"/>
    </row>
    <row r="17" spans="1:9" x14ac:dyDescent="0.3">
      <c r="A17" s="435" t="s">
        <v>70</v>
      </c>
      <c r="C17" s="5"/>
      <c r="D17" s="5"/>
      <c r="E17" s="5"/>
      <c r="F17" s="5"/>
      <c r="G17" s="5"/>
      <c r="H17" s="5"/>
      <c r="I17" s="5"/>
    </row>
    <row r="18" spans="1:9" x14ac:dyDescent="0.3">
      <c r="A18" s="436" t="s">
        <v>19</v>
      </c>
      <c r="C18" s="5"/>
      <c r="D18" s="5"/>
      <c r="E18" s="5"/>
      <c r="F18" s="5"/>
      <c r="G18" s="5"/>
      <c r="H18" s="5"/>
      <c r="I18" s="5"/>
    </row>
    <row r="19" spans="1:9" x14ac:dyDescent="0.3">
      <c r="A19" s="436" t="s">
        <v>20</v>
      </c>
      <c r="C19" s="5"/>
      <c r="D19" s="5"/>
      <c r="E19" s="5"/>
      <c r="F19" t="s">
        <v>21</v>
      </c>
      <c r="G19" s="8" t="s">
        <v>22</v>
      </c>
      <c r="H19" s="9" t="s">
        <v>15</v>
      </c>
      <c r="I19" s="5"/>
    </row>
    <row r="20" spans="1:9" x14ac:dyDescent="0.3">
      <c r="A20" s="436" t="s">
        <v>23</v>
      </c>
      <c r="C20" s="5"/>
      <c r="D20" s="5"/>
      <c r="E20" s="5"/>
      <c r="F20" t="s">
        <v>24</v>
      </c>
      <c r="G20" s="8" t="s">
        <v>22</v>
      </c>
      <c r="H20" s="9" t="s">
        <v>15</v>
      </c>
      <c r="I20" s="5"/>
    </row>
    <row r="21" spans="1:9" x14ac:dyDescent="0.3">
      <c r="A21" s="436" t="s">
        <v>406</v>
      </c>
      <c r="C21" s="5"/>
      <c r="D21" s="5"/>
      <c r="E21" s="5"/>
      <c r="F21" t="s">
        <v>266</v>
      </c>
      <c r="G21" s="5"/>
      <c r="H21" s="5"/>
      <c r="I21" s="5"/>
    </row>
    <row r="23" spans="1:9" x14ac:dyDescent="0.3">
      <c r="A23" s="435" t="s">
        <v>72</v>
      </c>
      <c r="C23" s="5"/>
      <c r="D23" s="5"/>
      <c r="E23" s="5"/>
      <c r="F23" s="5"/>
      <c r="G23" s="5"/>
      <c r="H23" s="5"/>
      <c r="I23" s="5"/>
    </row>
    <row r="24" spans="1:9" x14ac:dyDescent="0.3">
      <c r="A24" s="436" t="s">
        <v>19</v>
      </c>
      <c r="C24" s="5"/>
      <c r="D24" s="5"/>
      <c r="E24" s="5"/>
      <c r="F24" s="5"/>
      <c r="G24" s="5"/>
      <c r="H24" s="5"/>
      <c r="I24" s="5"/>
    </row>
    <row r="25" spans="1:9" x14ac:dyDescent="0.3">
      <c r="A25" s="436" t="s">
        <v>20</v>
      </c>
      <c r="C25" s="5"/>
      <c r="D25" s="5"/>
      <c r="E25" s="5"/>
      <c r="F25" t="s">
        <v>21</v>
      </c>
      <c r="G25" s="8" t="s">
        <v>22</v>
      </c>
      <c r="H25" s="9" t="s">
        <v>15</v>
      </c>
      <c r="I25" s="5"/>
    </row>
    <row r="26" spans="1:9" x14ac:dyDescent="0.3">
      <c r="A26" s="436" t="s">
        <v>23</v>
      </c>
      <c r="C26" s="5"/>
      <c r="D26" s="5"/>
      <c r="E26" s="5"/>
      <c r="F26" t="s">
        <v>24</v>
      </c>
      <c r="G26" s="8" t="s">
        <v>22</v>
      </c>
      <c r="H26" s="9" t="s">
        <v>15</v>
      </c>
      <c r="I26" s="5"/>
    </row>
    <row r="27" spans="1:9" x14ac:dyDescent="0.3">
      <c r="A27" s="436" t="s">
        <v>406</v>
      </c>
      <c r="C27" s="5"/>
      <c r="D27" s="5"/>
      <c r="E27" s="5"/>
      <c r="F27" t="s">
        <v>266</v>
      </c>
      <c r="G27" s="5"/>
      <c r="H27" s="5"/>
      <c r="I27" s="5"/>
    </row>
    <row r="29" spans="1:9" x14ac:dyDescent="0.3">
      <c r="A29" s="435" t="s">
        <v>73</v>
      </c>
      <c r="C29" s="5"/>
      <c r="D29" s="5"/>
      <c r="E29" s="5"/>
      <c r="F29" s="5"/>
      <c r="G29" s="5"/>
      <c r="H29" s="5"/>
      <c r="I29" s="5"/>
    </row>
    <row r="30" spans="1:9" x14ac:dyDescent="0.3">
      <c r="A30" s="436" t="s">
        <v>19</v>
      </c>
      <c r="C30" s="5"/>
      <c r="D30" s="5"/>
      <c r="E30" s="5"/>
      <c r="F30" s="5"/>
      <c r="G30" s="5"/>
      <c r="H30" s="5"/>
      <c r="I30" s="5"/>
    </row>
    <row r="31" spans="1:9" x14ac:dyDescent="0.3">
      <c r="A31" s="436" t="s">
        <v>20</v>
      </c>
      <c r="C31" s="5"/>
      <c r="D31" s="5"/>
      <c r="E31" s="5"/>
      <c r="F31" t="s">
        <v>21</v>
      </c>
      <c r="G31" s="8" t="s">
        <v>22</v>
      </c>
      <c r="H31" s="9" t="s">
        <v>15</v>
      </c>
      <c r="I31" s="5"/>
    </row>
    <row r="32" spans="1:9" x14ac:dyDescent="0.3">
      <c r="A32" s="436" t="s">
        <v>23</v>
      </c>
      <c r="C32" s="5"/>
      <c r="D32" s="5"/>
      <c r="E32" s="5"/>
      <c r="F32" t="s">
        <v>24</v>
      </c>
      <c r="G32" s="8" t="s">
        <v>22</v>
      </c>
      <c r="H32" s="9" t="s">
        <v>15</v>
      </c>
      <c r="I32" s="5"/>
    </row>
    <row r="33" spans="1:9" x14ac:dyDescent="0.3">
      <c r="A33" s="436" t="s">
        <v>406</v>
      </c>
      <c r="C33" s="5"/>
      <c r="D33" s="5"/>
      <c r="E33" s="5"/>
      <c r="F33" t="s">
        <v>266</v>
      </c>
      <c r="G33" s="5"/>
      <c r="H33" s="5"/>
      <c r="I33" s="5"/>
    </row>
    <row r="35" spans="1:9" x14ac:dyDescent="0.3">
      <c r="A35" s="435" t="s">
        <v>74</v>
      </c>
      <c r="C35" s="5"/>
      <c r="D35" s="5"/>
      <c r="E35" s="5"/>
      <c r="F35" s="5"/>
      <c r="G35" s="5"/>
      <c r="H35" s="5"/>
      <c r="I35" s="5"/>
    </row>
    <row r="36" spans="1:9" x14ac:dyDescent="0.3">
      <c r="A36" s="436" t="s">
        <v>19</v>
      </c>
      <c r="C36" s="5"/>
      <c r="D36" s="5"/>
      <c r="E36" s="5"/>
      <c r="F36" s="5"/>
      <c r="G36" s="5"/>
      <c r="H36" s="5"/>
      <c r="I36" s="5"/>
    </row>
    <row r="37" spans="1:9" x14ac:dyDescent="0.3">
      <c r="A37" s="436" t="s">
        <v>20</v>
      </c>
      <c r="C37" s="5"/>
      <c r="D37" s="5"/>
      <c r="E37" s="5"/>
      <c r="F37" t="s">
        <v>21</v>
      </c>
      <c r="G37" s="8" t="s">
        <v>22</v>
      </c>
      <c r="H37" s="9" t="s">
        <v>15</v>
      </c>
      <c r="I37" s="5"/>
    </row>
    <row r="38" spans="1:9" x14ac:dyDescent="0.3">
      <c r="A38" s="436" t="s">
        <v>23</v>
      </c>
      <c r="C38" s="5"/>
      <c r="D38" s="5"/>
      <c r="E38" s="5"/>
      <c r="F38" t="s">
        <v>24</v>
      </c>
      <c r="G38" s="8" t="s">
        <v>22</v>
      </c>
      <c r="H38" s="9" t="s">
        <v>15</v>
      </c>
      <c r="I38" s="5"/>
    </row>
    <row r="39" spans="1:9" x14ac:dyDescent="0.3">
      <c r="A39" s="436" t="s">
        <v>406</v>
      </c>
      <c r="C39" s="5"/>
      <c r="D39" s="5"/>
      <c r="E39" s="5"/>
      <c r="F39" t="s">
        <v>266</v>
      </c>
      <c r="G39" s="5"/>
      <c r="H39" s="5"/>
      <c r="I39" s="5"/>
    </row>
    <row r="41" spans="1:9" x14ac:dyDescent="0.3">
      <c r="A41" s="435" t="s">
        <v>75</v>
      </c>
      <c r="C41" s="5"/>
      <c r="D41" s="5"/>
      <c r="E41" s="5"/>
      <c r="F41" s="5"/>
      <c r="G41" s="5"/>
      <c r="H41" s="5"/>
      <c r="I41" s="5"/>
    </row>
    <row r="42" spans="1:9" x14ac:dyDescent="0.3">
      <c r="A42" s="436" t="s">
        <v>19</v>
      </c>
      <c r="C42" s="5"/>
      <c r="D42" s="5"/>
      <c r="E42" s="5"/>
      <c r="F42" s="5"/>
      <c r="G42" s="5"/>
      <c r="H42" s="5"/>
      <c r="I42" s="5"/>
    </row>
    <row r="43" spans="1:9" x14ac:dyDescent="0.3">
      <c r="A43" s="436" t="s">
        <v>20</v>
      </c>
      <c r="C43" s="5"/>
      <c r="D43" s="5"/>
      <c r="E43" s="5"/>
      <c r="F43" t="s">
        <v>21</v>
      </c>
      <c r="G43" s="8" t="s">
        <v>22</v>
      </c>
      <c r="H43" s="9" t="s">
        <v>15</v>
      </c>
      <c r="I43" s="5"/>
    </row>
    <row r="44" spans="1:9" x14ac:dyDescent="0.3">
      <c r="A44" s="436" t="s">
        <v>23</v>
      </c>
      <c r="C44" s="5"/>
      <c r="D44" s="5"/>
      <c r="E44" s="5"/>
      <c r="F44" t="s">
        <v>24</v>
      </c>
      <c r="G44" s="8" t="s">
        <v>22</v>
      </c>
      <c r="H44" s="9" t="s">
        <v>15</v>
      </c>
      <c r="I44" s="5"/>
    </row>
    <row r="45" spans="1:9" x14ac:dyDescent="0.3">
      <c r="A45" s="436" t="s">
        <v>406</v>
      </c>
      <c r="C45" s="5"/>
      <c r="D45" s="5"/>
      <c r="E45" s="5"/>
      <c r="F45" t="s">
        <v>266</v>
      </c>
      <c r="G45" s="5"/>
      <c r="H45" s="5"/>
      <c r="I45" s="5"/>
    </row>
    <row r="47" spans="1:9" x14ac:dyDescent="0.3">
      <c r="A47" s="435" t="s">
        <v>71</v>
      </c>
      <c r="C47" s="5"/>
      <c r="D47" s="5"/>
      <c r="E47" s="5"/>
      <c r="F47" s="5"/>
      <c r="G47" s="5"/>
      <c r="H47" s="5"/>
      <c r="I47" s="5"/>
    </row>
    <row r="48" spans="1:9" x14ac:dyDescent="0.3">
      <c r="A48" s="436" t="s">
        <v>19</v>
      </c>
      <c r="C48" s="5"/>
      <c r="D48" s="5"/>
      <c r="E48" s="5"/>
      <c r="F48" s="5"/>
      <c r="G48" s="5"/>
      <c r="H48" s="5"/>
      <c r="I48" s="5"/>
    </row>
    <row r="49" spans="1:9" x14ac:dyDescent="0.3">
      <c r="A49" s="436" t="s">
        <v>20</v>
      </c>
      <c r="C49" s="5"/>
      <c r="D49" s="5"/>
      <c r="E49" s="5"/>
      <c r="F49" t="s">
        <v>21</v>
      </c>
      <c r="G49" s="8" t="s">
        <v>22</v>
      </c>
      <c r="H49" s="9" t="s">
        <v>15</v>
      </c>
      <c r="I49" s="5"/>
    </row>
    <row r="50" spans="1:9" x14ac:dyDescent="0.3">
      <c r="A50" s="436" t="s">
        <v>23</v>
      </c>
      <c r="C50" s="5"/>
      <c r="D50" s="5"/>
      <c r="E50" s="5"/>
      <c r="F50" t="s">
        <v>24</v>
      </c>
      <c r="G50" s="8" t="s">
        <v>22</v>
      </c>
      <c r="H50" s="9" t="s">
        <v>15</v>
      </c>
      <c r="I50" s="5"/>
    </row>
    <row r="51" spans="1:9" x14ac:dyDescent="0.3">
      <c r="A51" s="436" t="s">
        <v>406</v>
      </c>
      <c r="C51" s="5"/>
      <c r="D51" s="5"/>
      <c r="E51" s="5"/>
      <c r="F51" t="s">
        <v>266</v>
      </c>
      <c r="G51" s="5"/>
      <c r="H51" s="5"/>
      <c r="I51" s="5"/>
    </row>
    <row r="53" spans="1:9" x14ac:dyDescent="0.3">
      <c r="A53" s="696" t="s">
        <v>268</v>
      </c>
      <c r="B53" s="696"/>
      <c r="C53" s="5"/>
      <c r="D53" s="5"/>
      <c r="E53" s="5"/>
      <c r="F53" s="5"/>
      <c r="G53" s="5"/>
      <c r="H53" s="5"/>
      <c r="I53" s="5"/>
    </row>
    <row r="54" spans="1:9" x14ac:dyDescent="0.3">
      <c r="A54" s="436" t="s">
        <v>19</v>
      </c>
      <c r="C54" s="5"/>
      <c r="D54" s="5"/>
      <c r="E54" s="5"/>
      <c r="F54" s="5"/>
      <c r="G54" s="5"/>
      <c r="H54" s="5"/>
      <c r="I54" s="5"/>
    </row>
    <row r="55" spans="1:9" x14ac:dyDescent="0.3">
      <c r="A55" s="436" t="s">
        <v>20</v>
      </c>
      <c r="C55" s="5"/>
      <c r="D55" s="5"/>
      <c r="E55" s="5"/>
      <c r="F55" t="s">
        <v>21</v>
      </c>
      <c r="G55" s="8" t="s">
        <v>22</v>
      </c>
      <c r="H55" s="9" t="s">
        <v>15</v>
      </c>
      <c r="I55" s="5"/>
    </row>
    <row r="56" spans="1:9" x14ac:dyDescent="0.3">
      <c r="A56" s="436" t="s">
        <v>23</v>
      </c>
      <c r="C56" s="5"/>
      <c r="D56" s="5"/>
      <c r="E56" s="5"/>
      <c r="F56" t="s">
        <v>24</v>
      </c>
      <c r="G56" s="8" t="s">
        <v>22</v>
      </c>
      <c r="H56" s="9" t="s">
        <v>15</v>
      </c>
      <c r="I56" s="5"/>
    </row>
    <row r="57" spans="1:9" x14ac:dyDescent="0.3">
      <c r="A57" s="436" t="s">
        <v>406</v>
      </c>
      <c r="C57" s="5"/>
      <c r="D57" s="5"/>
      <c r="E57" s="5"/>
      <c r="F57" t="s">
        <v>266</v>
      </c>
      <c r="G57" s="5"/>
      <c r="H57" s="5"/>
      <c r="I57" s="5"/>
    </row>
    <row r="59" spans="1:9" x14ac:dyDescent="0.3">
      <c r="A59" s="435" t="s">
        <v>448</v>
      </c>
      <c r="C59" s="20"/>
      <c r="D59" s="20"/>
      <c r="E59" s="20"/>
      <c r="F59" s="20"/>
      <c r="G59" s="20"/>
      <c r="H59" s="20"/>
      <c r="I59" s="20"/>
    </row>
    <row r="60" spans="1:9" x14ac:dyDescent="0.3">
      <c r="A60" s="436" t="s">
        <v>19</v>
      </c>
      <c r="C60" s="5"/>
      <c r="D60" s="5"/>
      <c r="E60" s="5"/>
      <c r="F60" s="5"/>
      <c r="G60" s="5"/>
      <c r="H60" s="5"/>
      <c r="I60" s="5"/>
    </row>
    <row r="61" spans="1:9" x14ac:dyDescent="0.3">
      <c r="A61" s="436" t="s">
        <v>20</v>
      </c>
      <c r="C61" s="5"/>
      <c r="D61" s="5"/>
      <c r="E61" s="5"/>
      <c r="F61" t="s">
        <v>21</v>
      </c>
      <c r="G61" s="8" t="s">
        <v>22</v>
      </c>
      <c r="H61" s="9" t="s">
        <v>15</v>
      </c>
      <c r="I61" s="5"/>
    </row>
    <row r="62" spans="1:9" x14ac:dyDescent="0.3">
      <c r="A62" s="436" t="s">
        <v>23</v>
      </c>
      <c r="C62" s="5"/>
      <c r="D62" s="5"/>
      <c r="E62" s="5"/>
      <c r="F62" t="s">
        <v>24</v>
      </c>
      <c r="G62" s="8" t="s">
        <v>22</v>
      </c>
      <c r="H62" s="9" t="s">
        <v>15</v>
      </c>
      <c r="I62" s="5"/>
    </row>
    <row r="63" spans="1:9" x14ac:dyDescent="0.3">
      <c r="A63" s="436" t="s">
        <v>406</v>
      </c>
      <c r="C63" s="5"/>
      <c r="D63" s="5"/>
      <c r="E63" s="5"/>
      <c r="F63" t="s">
        <v>266</v>
      </c>
      <c r="G63" s="5"/>
      <c r="H63" s="5"/>
      <c r="I63" s="5"/>
    </row>
    <row r="65" spans="1:9" x14ac:dyDescent="0.3">
      <c r="A65" s="438" t="s">
        <v>552</v>
      </c>
      <c r="B65" s="20"/>
      <c r="C65" s="20"/>
      <c r="D65" s="20"/>
      <c r="E65" s="20"/>
      <c r="F65" s="20"/>
      <c r="G65" s="20"/>
      <c r="H65" s="20"/>
      <c r="I65" s="20"/>
    </row>
    <row r="66" spans="1:9" x14ac:dyDescent="0.3">
      <c r="A66" s="435"/>
    </row>
    <row r="67" spans="1:9" x14ac:dyDescent="0.3">
      <c r="A67" s="435" t="s">
        <v>553</v>
      </c>
      <c r="C67" s="20"/>
      <c r="D67" s="20"/>
      <c r="E67" s="20"/>
      <c r="F67" s="20"/>
      <c r="G67" s="20"/>
      <c r="H67" s="20"/>
      <c r="I67" s="20"/>
    </row>
    <row r="68" spans="1:9" x14ac:dyDescent="0.3">
      <c r="A68" s="436" t="s">
        <v>19</v>
      </c>
      <c r="C68" s="5"/>
      <c r="D68" s="5"/>
      <c r="E68" s="5"/>
      <c r="F68" s="5"/>
      <c r="G68" s="5"/>
      <c r="H68" s="5"/>
      <c r="I68" s="5"/>
    </row>
    <row r="69" spans="1:9" x14ac:dyDescent="0.3">
      <c r="A69" s="436" t="s">
        <v>20</v>
      </c>
      <c r="C69" s="5"/>
      <c r="D69" s="5"/>
      <c r="E69" s="5"/>
      <c r="F69" t="s">
        <v>21</v>
      </c>
      <c r="G69" s="8" t="s">
        <v>22</v>
      </c>
      <c r="H69" s="9" t="s">
        <v>15</v>
      </c>
      <c r="I69" s="5"/>
    </row>
    <row r="70" spans="1:9" x14ac:dyDescent="0.3">
      <c r="A70" s="436" t="s">
        <v>23</v>
      </c>
      <c r="C70" s="5"/>
      <c r="D70" s="5"/>
      <c r="E70" s="5"/>
      <c r="F70" t="s">
        <v>24</v>
      </c>
      <c r="G70" s="8" t="s">
        <v>22</v>
      </c>
      <c r="H70" s="9" t="s">
        <v>15</v>
      </c>
      <c r="I70" s="5"/>
    </row>
    <row r="71" spans="1:9" x14ac:dyDescent="0.3">
      <c r="A71" s="436" t="s">
        <v>406</v>
      </c>
      <c r="C71" s="5"/>
      <c r="D71" s="5"/>
      <c r="E71" s="5"/>
      <c r="F71" t="s">
        <v>266</v>
      </c>
      <c r="G71" s="5"/>
      <c r="H71" s="5"/>
      <c r="I71" s="5"/>
    </row>
    <row r="73" spans="1:9" x14ac:dyDescent="0.3">
      <c r="A73" s="435" t="s">
        <v>553</v>
      </c>
      <c r="C73" s="20"/>
      <c r="D73" s="20"/>
      <c r="E73" s="20"/>
      <c r="F73" s="20"/>
      <c r="G73" s="20"/>
      <c r="H73" s="20"/>
      <c r="I73" s="20"/>
    </row>
    <row r="74" spans="1:9" x14ac:dyDescent="0.3">
      <c r="A74" s="436" t="s">
        <v>19</v>
      </c>
      <c r="C74" s="5"/>
      <c r="D74" s="5"/>
      <c r="E74" s="5"/>
      <c r="F74" s="5"/>
      <c r="G74" s="5"/>
      <c r="H74" s="5"/>
      <c r="I74" s="5"/>
    </row>
    <row r="75" spans="1:9" x14ac:dyDescent="0.3">
      <c r="A75" s="436" t="s">
        <v>20</v>
      </c>
      <c r="C75" s="5"/>
      <c r="D75" s="5"/>
      <c r="E75" s="5"/>
      <c r="F75" t="s">
        <v>21</v>
      </c>
      <c r="G75" s="8" t="s">
        <v>22</v>
      </c>
      <c r="H75" s="9" t="s">
        <v>15</v>
      </c>
      <c r="I75" s="5"/>
    </row>
    <row r="76" spans="1:9" x14ac:dyDescent="0.3">
      <c r="A76" s="436" t="s">
        <v>23</v>
      </c>
      <c r="C76" s="5"/>
      <c r="D76" s="5"/>
      <c r="E76" s="5"/>
      <c r="F76" t="s">
        <v>24</v>
      </c>
      <c r="G76" s="8" t="s">
        <v>22</v>
      </c>
      <c r="H76" s="9" t="s">
        <v>15</v>
      </c>
      <c r="I76" s="5"/>
    </row>
    <row r="77" spans="1:9" x14ac:dyDescent="0.3">
      <c r="A77" s="436" t="s">
        <v>406</v>
      </c>
      <c r="C77" s="5"/>
      <c r="D77" s="5"/>
      <c r="E77" s="5"/>
      <c r="F77" t="s">
        <v>266</v>
      </c>
      <c r="G77" s="5"/>
      <c r="H77" s="5"/>
      <c r="I77" s="5"/>
    </row>
    <row r="79" spans="1:9" x14ac:dyDescent="0.3">
      <c r="A79" s="435" t="s">
        <v>553</v>
      </c>
      <c r="C79" s="20"/>
      <c r="D79" s="20"/>
      <c r="E79" s="20"/>
      <c r="F79" s="20"/>
      <c r="G79" s="20"/>
      <c r="H79" s="20"/>
      <c r="I79" s="20"/>
    </row>
    <row r="80" spans="1:9" x14ac:dyDescent="0.3">
      <c r="A80" s="436" t="s">
        <v>19</v>
      </c>
      <c r="C80" s="5"/>
      <c r="D80" s="5"/>
      <c r="E80" s="5"/>
      <c r="F80" s="5"/>
      <c r="G80" s="5"/>
      <c r="H80" s="5"/>
      <c r="I80" s="5"/>
    </row>
    <row r="81" spans="1:9" x14ac:dyDescent="0.3">
      <c r="A81" s="436" t="s">
        <v>20</v>
      </c>
      <c r="C81" s="5"/>
      <c r="D81" s="5"/>
      <c r="E81" s="5"/>
      <c r="F81" t="s">
        <v>21</v>
      </c>
      <c r="G81" s="8" t="s">
        <v>22</v>
      </c>
      <c r="H81" s="9" t="s">
        <v>15</v>
      </c>
      <c r="I81" s="5"/>
    </row>
    <row r="82" spans="1:9" x14ac:dyDescent="0.3">
      <c r="A82" s="436" t="s">
        <v>23</v>
      </c>
      <c r="C82" s="5"/>
      <c r="D82" s="5"/>
      <c r="E82" s="5"/>
      <c r="F82" t="s">
        <v>24</v>
      </c>
      <c r="G82" s="8" t="s">
        <v>22</v>
      </c>
      <c r="H82" s="9" t="s">
        <v>15</v>
      </c>
      <c r="I82" s="5"/>
    </row>
    <row r="83" spans="1:9" x14ac:dyDescent="0.3">
      <c r="A83" s="436" t="s">
        <v>406</v>
      </c>
      <c r="C83" s="5"/>
      <c r="D83" s="5"/>
      <c r="E83" s="5"/>
      <c r="F83" t="s">
        <v>266</v>
      </c>
      <c r="G83" s="5"/>
      <c r="H83" s="5"/>
      <c r="I83" s="5"/>
    </row>
    <row r="85" spans="1:9" x14ac:dyDescent="0.3">
      <c r="A85" s="435" t="s">
        <v>908</v>
      </c>
      <c r="C85" s="20"/>
      <c r="D85" s="20"/>
      <c r="E85" s="20"/>
      <c r="F85" s="20"/>
      <c r="G85" s="20"/>
      <c r="H85" s="20"/>
      <c r="I85" s="20"/>
    </row>
    <row r="86" spans="1:9" x14ac:dyDescent="0.3">
      <c r="A86" s="436" t="s">
        <v>19</v>
      </c>
      <c r="C86" s="5"/>
      <c r="D86" s="5"/>
      <c r="E86" s="5"/>
      <c r="F86" s="5"/>
      <c r="G86" s="5"/>
      <c r="H86" s="5"/>
      <c r="I86" s="5"/>
    </row>
    <row r="87" spans="1:9" x14ac:dyDescent="0.3">
      <c r="A87" s="436" t="s">
        <v>20</v>
      </c>
      <c r="C87" s="5"/>
      <c r="D87" s="5"/>
      <c r="E87" s="5"/>
      <c r="F87" t="s">
        <v>21</v>
      </c>
      <c r="G87" s="8" t="s">
        <v>22</v>
      </c>
      <c r="H87" s="9" t="s">
        <v>15</v>
      </c>
      <c r="I87" s="5"/>
    </row>
    <row r="88" spans="1:9" x14ac:dyDescent="0.3">
      <c r="A88" s="436" t="s">
        <v>23</v>
      </c>
      <c r="C88" s="5"/>
      <c r="D88" s="5"/>
      <c r="E88" s="5"/>
      <c r="F88" t="s">
        <v>24</v>
      </c>
      <c r="G88" s="8" t="s">
        <v>22</v>
      </c>
      <c r="H88" s="9" t="s">
        <v>15</v>
      </c>
      <c r="I88" s="5"/>
    </row>
    <row r="89" spans="1:9" x14ac:dyDescent="0.3">
      <c r="A89" s="436" t="s">
        <v>406</v>
      </c>
      <c r="C89" s="5"/>
      <c r="D89" s="5"/>
      <c r="E89" s="5"/>
      <c r="F89" t="s">
        <v>266</v>
      </c>
      <c r="G89" s="5"/>
      <c r="H89" s="5"/>
      <c r="I89" s="5"/>
    </row>
    <row r="91" spans="1:9" x14ac:dyDescent="0.3">
      <c r="A91" s="438" t="s">
        <v>313</v>
      </c>
      <c r="B91" s="20"/>
      <c r="C91" s="20"/>
      <c r="D91" s="20"/>
      <c r="E91" s="20"/>
      <c r="F91" s="20"/>
      <c r="G91" s="20"/>
      <c r="H91" s="20"/>
      <c r="I91" s="20"/>
    </row>
    <row r="93" spans="1:9" ht="25.5" customHeight="1" x14ac:dyDescent="0.3">
      <c r="A93" s="694" t="s">
        <v>267</v>
      </c>
      <c r="B93" s="694"/>
      <c r="C93" s="694"/>
      <c r="D93" s="694"/>
      <c r="E93" s="694"/>
      <c r="F93" s="694"/>
      <c r="G93" s="694"/>
      <c r="H93" s="694"/>
      <c r="I93" s="335" t="s">
        <v>694</v>
      </c>
    </row>
    <row r="94" spans="1:9" x14ac:dyDescent="0.3">
      <c r="A94" s="587"/>
      <c r="B94" s="5"/>
      <c r="C94" s="5"/>
      <c r="D94" s="5"/>
      <c r="E94" s="5"/>
      <c r="F94" s="5"/>
      <c r="G94" s="5"/>
      <c r="H94" s="5"/>
      <c r="I94" s="5"/>
    </row>
    <row r="95" spans="1:9" x14ac:dyDescent="0.3">
      <c r="A95" s="587"/>
      <c r="B95" s="5"/>
      <c r="C95" s="5"/>
      <c r="D95" s="5"/>
      <c r="E95" s="5"/>
      <c r="F95" s="5"/>
      <c r="G95" s="5"/>
      <c r="H95" s="5"/>
      <c r="I95" s="5"/>
    </row>
    <row r="96" spans="1:9" x14ac:dyDescent="0.3">
      <c r="A96" s="587"/>
      <c r="B96" s="5"/>
      <c r="C96" s="5"/>
      <c r="D96" s="5"/>
      <c r="E96" s="5"/>
      <c r="F96" s="5"/>
      <c r="G96" s="5"/>
      <c r="H96" s="5"/>
      <c r="I96" s="5"/>
    </row>
    <row r="98" spans="1:9" ht="38.25" customHeight="1" x14ac:dyDescent="0.3">
      <c r="A98" s="694" t="s">
        <v>473</v>
      </c>
      <c r="B98" s="694"/>
      <c r="C98" s="694"/>
      <c r="D98" s="694"/>
      <c r="E98" s="694"/>
      <c r="F98" s="694"/>
      <c r="G98" s="694"/>
      <c r="H98" s="694"/>
      <c r="I98" s="335" t="s">
        <v>694</v>
      </c>
    </row>
    <row r="99" spans="1:9" x14ac:dyDescent="0.3">
      <c r="A99" s="588"/>
      <c r="B99" s="20"/>
      <c r="C99" s="20"/>
      <c r="D99" s="20"/>
      <c r="E99" s="20"/>
      <c r="F99" s="20"/>
      <c r="G99" s="20"/>
      <c r="H99" s="20"/>
      <c r="I99" s="5"/>
    </row>
    <row r="100" spans="1:9" x14ac:dyDescent="0.3">
      <c r="A100" s="587"/>
      <c r="B100" s="5"/>
      <c r="C100" s="5"/>
      <c r="D100" s="5"/>
      <c r="E100" s="5"/>
      <c r="F100" s="5"/>
      <c r="G100" s="5"/>
      <c r="H100" s="5"/>
      <c r="I100" s="5"/>
    </row>
    <row r="101" spans="1:9" x14ac:dyDescent="0.3">
      <c r="A101" s="587"/>
      <c r="B101" s="5"/>
      <c r="C101" s="5"/>
      <c r="D101" s="5"/>
      <c r="E101" s="5"/>
      <c r="F101" s="5"/>
      <c r="G101" s="5"/>
      <c r="H101" s="5"/>
      <c r="I101" s="5"/>
    </row>
    <row r="102" spans="1:9" x14ac:dyDescent="0.3">
      <c r="A102" s="437"/>
      <c r="B102" s="37"/>
      <c r="C102" s="37"/>
      <c r="D102" s="37"/>
      <c r="E102" s="37"/>
      <c r="F102" s="37"/>
      <c r="G102" s="37"/>
    </row>
    <row r="103" spans="1:9" ht="36.75" customHeight="1" x14ac:dyDescent="0.3">
      <c r="A103" s="694" t="s">
        <v>447</v>
      </c>
      <c r="B103" s="694"/>
      <c r="C103" s="694"/>
      <c r="D103" s="694"/>
      <c r="E103" s="694"/>
      <c r="F103" s="694"/>
      <c r="G103" s="694"/>
      <c r="H103" s="694"/>
      <c r="I103" s="335" t="s">
        <v>694</v>
      </c>
    </row>
    <row r="104" spans="1:9" ht="11.25" customHeight="1" x14ac:dyDescent="0.3">
      <c r="A104" s="587"/>
      <c r="B104" s="5"/>
      <c r="C104" s="5"/>
      <c r="D104" s="5"/>
      <c r="E104" s="5"/>
      <c r="F104" s="5"/>
      <c r="G104" s="5"/>
      <c r="H104" s="5"/>
      <c r="I104" s="5"/>
    </row>
    <row r="105" spans="1:9" x14ac:dyDescent="0.3">
      <c r="A105" s="587"/>
      <c r="B105" s="5"/>
      <c r="C105" s="5"/>
      <c r="D105" s="5"/>
      <c r="E105" s="5"/>
      <c r="F105" s="5"/>
      <c r="G105" s="5"/>
      <c r="H105" s="5"/>
      <c r="I105" s="5"/>
    </row>
    <row r="106" spans="1:9" x14ac:dyDescent="0.3">
      <c r="A106" s="587"/>
      <c r="B106" s="5"/>
      <c r="C106" s="5"/>
      <c r="D106" s="5"/>
      <c r="E106" s="5"/>
      <c r="F106" s="5"/>
      <c r="G106" s="5"/>
      <c r="H106" s="5"/>
      <c r="I106" s="5"/>
    </row>
    <row r="107" spans="1:9" x14ac:dyDescent="0.3">
      <c r="A107" s="437"/>
      <c r="B107" s="37"/>
      <c r="C107" s="37"/>
      <c r="D107" s="37"/>
      <c r="E107" s="37"/>
      <c r="F107" s="37"/>
      <c r="G107" s="37"/>
    </row>
    <row r="108" spans="1:9" ht="62.25" customHeight="1" x14ac:dyDescent="0.3">
      <c r="A108" s="694" t="s">
        <v>450</v>
      </c>
      <c r="B108" s="694"/>
      <c r="C108" s="694"/>
      <c r="D108" s="694"/>
      <c r="E108" s="694"/>
      <c r="F108" s="694"/>
      <c r="G108" s="694"/>
      <c r="H108" s="694"/>
      <c r="I108" s="335" t="s">
        <v>694</v>
      </c>
    </row>
    <row r="109" spans="1:9" x14ac:dyDescent="0.3">
      <c r="A109" s="588"/>
      <c r="B109" s="20"/>
      <c r="C109" s="20"/>
      <c r="D109" s="20"/>
      <c r="E109" s="20"/>
      <c r="F109" s="20"/>
      <c r="G109" s="20"/>
      <c r="H109" s="20"/>
      <c r="I109" s="20"/>
    </row>
    <row r="110" spans="1:9" x14ac:dyDescent="0.3">
      <c r="A110" s="575"/>
      <c r="B110" s="34"/>
      <c r="C110" s="34"/>
      <c r="D110" s="34"/>
      <c r="E110" s="34"/>
      <c r="F110" s="34"/>
      <c r="G110" s="34"/>
      <c r="H110" s="34"/>
      <c r="I110" s="34"/>
    </row>
    <row r="112" spans="1:9" ht="38.25" customHeight="1" x14ac:dyDescent="0.3">
      <c r="A112" s="694" t="s">
        <v>909</v>
      </c>
      <c r="B112" s="694"/>
      <c r="C112" s="694"/>
      <c r="D112" s="694"/>
      <c r="E112" s="694"/>
      <c r="F112" s="694"/>
      <c r="G112" s="694"/>
      <c r="H112" s="694"/>
      <c r="I112" s="335" t="s">
        <v>694</v>
      </c>
    </row>
    <row r="113" spans="1:10" x14ac:dyDescent="0.3">
      <c r="A113" s="587"/>
      <c r="B113" s="5"/>
      <c r="C113" s="5"/>
      <c r="D113" s="5"/>
      <c r="E113" s="5"/>
      <c r="F113" s="5"/>
      <c r="G113" s="5"/>
      <c r="H113" s="5"/>
      <c r="I113" s="5"/>
    </row>
    <row r="114" spans="1:10" x14ac:dyDescent="0.3">
      <c r="A114" s="587"/>
      <c r="B114" s="5"/>
      <c r="C114" s="5"/>
      <c r="D114" s="5"/>
      <c r="E114" s="5"/>
      <c r="F114" s="5"/>
      <c r="G114" s="5"/>
      <c r="H114" s="5"/>
      <c r="I114" s="5"/>
    </row>
    <row r="115" spans="1:10" x14ac:dyDescent="0.3">
      <c r="A115" s="587"/>
      <c r="B115" s="5"/>
      <c r="C115" s="5"/>
      <c r="D115" s="5"/>
      <c r="E115" s="5"/>
      <c r="F115" s="5"/>
      <c r="G115" s="5"/>
      <c r="H115" s="5"/>
      <c r="I115" s="5"/>
    </row>
    <row r="117" spans="1:10" s="184" customFormat="1" ht="38.25" customHeight="1" x14ac:dyDescent="0.3">
      <c r="A117" s="694" t="s">
        <v>478</v>
      </c>
      <c r="B117" s="694"/>
      <c r="C117" s="694"/>
      <c r="D117" s="694"/>
      <c r="E117" s="694"/>
      <c r="F117" s="694"/>
      <c r="G117" s="694"/>
      <c r="H117" s="694"/>
      <c r="I117" s="335" t="s">
        <v>694</v>
      </c>
      <c r="J117"/>
    </row>
    <row r="118" spans="1:10" x14ac:dyDescent="0.3">
      <c r="A118" s="587"/>
      <c r="B118" s="5"/>
      <c r="C118" s="5"/>
      <c r="D118" s="5"/>
      <c r="E118" s="5"/>
      <c r="F118" s="5"/>
      <c r="G118" s="5"/>
      <c r="H118" s="5"/>
      <c r="I118" s="5"/>
    </row>
    <row r="119" spans="1:10" x14ac:dyDescent="0.3">
      <c r="A119" s="587"/>
      <c r="B119" s="5"/>
      <c r="C119" s="5"/>
      <c r="D119" s="5"/>
      <c r="E119" s="5"/>
      <c r="F119" s="5"/>
      <c r="G119" s="5"/>
      <c r="H119" s="5"/>
      <c r="I119" s="5"/>
    </row>
    <row r="120" spans="1:10" x14ac:dyDescent="0.3">
      <c r="A120" s="587"/>
      <c r="B120" s="5"/>
      <c r="C120" s="5"/>
      <c r="D120" s="5"/>
      <c r="E120" s="5"/>
      <c r="F120" s="5"/>
      <c r="G120" s="5"/>
      <c r="H120" s="5"/>
      <c r="I120" s="5"/>
    </row>
    <row r="122" spans="1:10" ht="39" customHeight="1" x14ac:dyDescent="0.3">
      <c r="A122" s="694" t="s">
        <v>451</v>
      </c>
      <c r="B122" s="694"/>
      <c r="C122" s="694"/>
      <c r="D122" s="694"/>
      <c r="E122" s="694"/>
      <c r="F122" s="694"/>
      <c r="G122" s="694"/>
      <c r="H122" s="694"/>
      <c r="I122" s="335" t="s">
        <v>694</v>
      </c>
    </row>
    <row r="123" spans="1:10" x14ac:dyDescent="0.3">
      <c r="A123" s="587"/>
      <c r="B123" s="5"/>
      <c r="C123" s="5"/>
      <c r="D123" s="5"/>
      <c r="E123" s="5"/>
      <c r="F123" s="5"/>
      <c r="G123" s="5"/>
      <c r="H123" s="5"/>
      <c r="I123" s="5"/>
    </row>
    <row r="124" spans="1:10" x14ac:dyDescent="0.3">
      <c r="A124" s="587"/>
      <c r="B124" s="5"/>
      <c r="C124" s="5"/>
      <c r="D124" s="5"/>
      <c r="E124" s="5"/>
      <c r="F124" s="5"/>
      <c r="G124" s="5"/>
      <c r="H124" s="5"/>
      <c r="I124" s="5"/>
    </row>
    <row r="125" spans="1:10" x14ac:dyDescent="0.3">
      <c r="A125" s="589"/>
      <c r="B125" s="11"/>
      <c r="C125" s="11"/>
      <c r="D125" s="11"/>
      <c r="E125" s="11"/>
      <c r="F125" s="11"/>
      <c r="G125" s="11"/>
      <c r="H125" s="11"/>
      <c r="I125" s="11"/>
    </row>
    <row r="127" spans="1:10" ht="54.75" customHeight="1" x14ac:dyDescent="0.3">
      <c r="A127" s="695" t="s">
        <v>456</v>
      </c>
      <c r="B127" s="695"/>
      <c r="C127" s="695"/>
      <c r="D127" s="695"/>
      <c r="E127" s="695"/>
      <c r="F127" s="695"/>
      <c r="G127" s="695"/>
      <c r="H127" s="695"/>
      <c r="I127" s="335" t="s">
        <v>694</v>
      </c>
    </row>
    <row r="128" spans="1:10" x14ac:dyDescent="0.3">
      <c r="A128" s="587"/>
      <c r="B128" s="5"/>
      <c r="C128" s="5"/>
      <c r="D128" s="5"/>
      <c r="E128" s="5"/>
      <c r="F128" s="5"/>
      <c r="G128" s="5"/>
      <c r="H128" s="5"/>
      <c r="I128" s="5"/>
    </row>
    <row r="129" spans="1:9" x14ac:dyDescent="0.3">
      <c r="A129" s="587"/>
      <c r="B129" s="5"/>
      <c r="C129" s="5"/>
      <c r="D129" s="5"/>
      <c r="E129" s="5"/>
      <c r="F129" s="5"/>
      <c r="G129" s="5"/>
      <c r="H129" s="5"/>
      <c r="I129" s="5"/>
    </row>
    <row r="130" spans="1:9" x14ac:dyDescent="0.3">
      <c r="A130" s="587"/>
      <c r="B130" s="5"/>
      <c r="C130" s="5"/>
      <c r="D130" s="5"/>
      <c r="E130" s="5"/>
      <c r="F130" s="5"/>
      <c r="G130" s="5"/>
      <c r="H130" s="5"/>
      <c r="I130" s="5"/>
    </row>
    <row r="131" spans="1:9" x14ac:dyDescent="0.3">
      <c r="A131" s="442" t="s">
        <v>479</v>
      </c>
    </row>
    <row r="135" spans="1:9" ht="24.75" customHeight="1" x14ac:dyDescent="0.3"/>
  </sheetData>
  <customSheetViews>
    <customSheetView guid="{76F395A0-B7E9-4489-8589-E8786779257B}" showPageBreaks="1" printArea="1" view="pageLayout">
      <selection activeCell="A2" sqref="A2"/>
      <rowBreaks count="2" manualBreakCount="2">
        <brk id="64" max="8" man="1"/>
        <brk id="116" max="8" man="1"/>
      </rowBreaks>
      <pageMargins left="0.5" right="0.5" top="0.5" bottom="0.75" header="0.5" footer="0.5"/>
      <printOptions horizontalCentered="1"/>
      <pageSetup scale="83" firstPageNumber="4" orientation="portrait" useFirstPageNumber="1" horizontalDpi="4294967292" r:id="rId1"/>
      <headerFooter alignWithMargins="0">
        <oddFooter>&amp;L&amp;"Times New Roman,Italic"&amp;8CDA Form 202 revised 10/25/16&amp;C&amp;"Times New Roman,Italic"&amp;9&amp;P&amp;R&amp;"Times New Roman,Italic"&amp;8&amp;A:&amp;D</oddFooter>
      </headerFooter>
    </customSheetView>
    <customSheetView guid="{C39AB591-3723-49A0-B177-B840906E8341}" showPageBreaks="1" printArea="1" view="pageBreakPreview" topLeftCell="A76">
      <selection activeCell="A2" sqref="A2"/>
      <rowBreaks count="4" manualBreakCount="4">
        <brk id="61" max="16383" man="1"/>
        <brk id="92" max="16383" man="1"/>
        <brk id="139" max="16383" man="1"/>
        <brk id="198" max="8" man="1"/>
      </rowBreaks>
      <pageMargins left="0.5" right="0.5" top="0.5" bottom="0.75" header="0.5" footer="0.5"/>
      <pageSetup scale="82" firstPageNumber="4" orientation="portrait" useFirstPageNumber="1" horizontalDpi="4294967292" r:id="rId2"/>
      <headerFooter alignWithMargins="0">
        <oddFooter>&amp;L&amp;"Times New Roman,Italic"&amp;8CDA Form 202 (09/23/2008)&amp;C&amp;"Times New Roman,Italic"&amp;9&amp;P&amp;R&amp;"Times New Roman,Italic"&amp;8&amp;A:&amp;D</oddFooter>
      </headerFooter>
    </customSheetView>
    <customSheetView guid="{E132EC1F-F891-4922-AB90-4FA7835D9B5A}" showPageBreaks="1" printArea="1" view="pageBreakPreview" topLeftCell="A174">
      <selection activeCell="E184" sqref="E184"/>
      <rowBreaks count="4" manualBreakCount="4">
        <brk id="55" max="16383" man="1"/>
        <brk id="86" max="16383" man="1"/>
        <brk id="133" max="16383" man="1"/>
        <brk id="192" max="8" man="1"/>
      </rowBreaks>
      <pageMargins left="0.5" right="0.5" top="0.5" bottom="0.75" header="0.5" footer="0.5"/>
      <pageSetup scale="82" firstPageNumber="4" orientation="portrait" useFirstPageNumber="1" horizontalDpi="4294967292" r:id="rId3"/>
      <headerFooter alignWithMargins="0">
        <oddFooter>&amp;L&amp;"Times New Roman,Italic"&amp;8CDA Form 202 (09/23/2008)&amp;C&amp;"Times New Roman,Italic"&amp;9&amp;P&amp;R&amp;"Times New Roman,Italic"&amp;8&amp;A:&amp;D</oddFooter>
      </headerFooter>
    </customSheetView>
    <customSheetView guid="{602BBDD0-2A0B-434E-AE8E-4C472F9AEC01}" showPageBreaks="1" printArea="1" view="pageBreakPreview">
      <selection activeCell="D217" sqref="D217"/>
      <rowBreaks count="4" manualBreakCount="4">
        <brk id="55" max="16383" man="1"/>
        <brk id="86" max="16383" man="1"/>
        <brk id="127" max="16383" man="1"/>
        <brk id="192" max="8" man="1"/>
      </rowBreaks>
      <pageMargins left="0.5" right="0.5" top="0.5" bottom="0.75" header="0.5" footer="0.5"/>
      <pageSetup scale="82" firstPageNumber="4" orientation="portrait"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C2565ED2-FB16-4AD9-AFF0-CED4C44F72DA}" showPageBreaks="1" printArea="1" view="pageBreakPreview" showRuler="0" topLeftCell="A177">
      <selection activeCell="I184" sqref="I184"/>
      <rowBreaks count="4" manualBreakCount="4">
        <brk id="55" max="16383" man="1"/>
        <brk id="86" max="16383" man="1"/>
        <brk id="129" max="16383" man="1"/>
        <brk id="181" max="16383" man="1"/>
      </rowBreaks>
      <pageMargins left="0.5" right="0.5" top="0.5" bottom="0.75" header="0.5" footer="0.5"/>
      <pageSetup scale="90" firstPageNumber="4" orientation="portrait" useFirstPageNumber="1" horizontalDpi="4294967292" r:id="rId5"/>
      <headerFooter alignWithMargins="0">
        <oddFooter>&amp;L&amp;"Times New Roman,Italic"&amp;8CDA Form 202 (09/23/2008)&amp;C&amp;"Times New Roman,Italic"&amp;9&amp;P&amp;R&amp;"Times New Roman,Italic"&amp;8&amp;A:&amp;D</oddFooter>
      </headerFooter>
    </customSheetView>
    <customSheetView guid="{0A080B76-CAC1-49D6-A14B-9DA724D07E2A}" showPageBreaks="1" printArea="1" view="pageBreakPreview" showRuler="0" topLeftCell="A141">
      <selection activeCell="J158" sqref="J158"/>
      <rowBreaks count="4" manualBreakCount="4">
        <brk id="55" max="16383" man="1"/>
        <brk id="86" max="16383" man="1"/>
        <brk id="129" max="16383" man="1"/>
        <brk id="181" max="16383" man="1"/>
      </rowBreaks>
      <pageMargins left="0.5" right="0.5" top="0.5" bottom="0.75" header="0.5" footer="0.5"/>
      <pageSetup scale="92" firstPageNumber="4" orientation="portrait" useFirstPageNumber="1" horizontalDpi="4294967292" r:id="rId6"/>
      <headerFooter alignWithMargins="0">
        <oddFooter>&amp;L&amp;"Times New Roman,Italic"&amp;8CDA Form 202 (07/01/2008)&amp;C&amp;"Times New Roman,Italic"&amp;9&amp;P&amp;R&amp;"Times New Roman,Italic"&amp;8GENERAL INFORMATION:&amp;D</oddFooter>
      </headerFooter>
    </customSheetView>
    <customSheetView guid="{DC289960-5C22-11D6-B699-00010261CDBB}" showPageBreaks="1" view="pageBreakPreview" showRuler="0" topLeftCell="A58">
      <selection activeCell="J58" sqref="J58"/>
      <rowBreaks count="2" manualBreakCount="2">
        <brk id="52" max="16383" man="1"/>
        <brk id="91" max="16383" man="1"/>
      </rowBreaks>
      <pageMargins left="0.5" right="0.5" top="0.5" bottom="0.75" header="0.5" footer="0.5"/>
      <pageSetup scale="99" firstPageNumber="4" orientation="portrait" useFirstPageNumber="1" horizontalDpi="4294967292" r:id="rId7"/>
      <headerFooter alignWithMargins="0"/>
    </customSheetView>
    <customSheetView guid="{714B32FB-A92F-4F7C-8495-8C3BCEB888AE}" showPageBreaks="1" printArea="1" view="pageBreakPreview" showRuler="0">
      <selection activeCell="C26" sqref="C26"/>
      <rowBreaks count="4" manualBreakCount="4">
        <brk id="55" max="16383" man="1"/>
        <brk id="86" max="16383" man="1"/>
        <brk id="129" max="16383" man="1"/>
        <brk id="180" max="16383" man="1"/>
      </rowBreaks>
      <pageMargins left="0.5" right="0.5" top="0.5" bottom="0.75" header="0.5" footer="0.5"/>
      <pageSetup scale="92" firstPageNumber="4" orientation="portrait" useFirstPageNumber="1" horizontalDpi="4294967292" r:id="rId8"/>
      <headerFooter alignWithMargins="0">
        <oddFooter>&amp;L&amp;"Times New Roman,Italic"&amp;8CDA Form 202 (07/01/2008)&amp;C&amp;"Times New Roman,Italic"&amp;9&amp;P&amp;R&amp;"Times New Roman,Italic"&amp;8GENERAL INFORMATION:&amp;D</oddFooter>
      </headerFooter>
    </customSheetView>
    <customSheetView guid="{A1879216-4226-4AD8-8303-3842A38BCF1B}" showPageBreaks="1" printArea="1" view="pageBreakPreview" showRuler="0" topLeftCell="A177">
      <selection activeCell="I184" sqref="I184"/>
      <rowBreaks count="4" manualBreakCount="4">
        <brk id="55" max="16383" man="1"/>
        <brk id="86" max="16383" man="1"/>
        <brk id="129" max="16383" man="1"/>
        <brk id="181" max="16383" man="1"/>
      </rowBreaks>
      <pageMargins left="0.5" right="0.5" top="0.5" bottom="0.75" header="0.5" footer="0.5"/>
      <pageSetup scale="90" firstPageNumber="4" orientation="portrait"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3B78583D-5B6A-4751-8EF2-A2270A01FB56}" showPageBreaks="1" printArea="1" view="pageBreakPreview" topLeftCell="A174">
      <selection activeCell="E184" sqref="E184"/>
      <rowBreaks count="4" manualBreakCount="4">
        <brk id="55" max="16383" man="1"/>
        <brk id="86" max="16383" man="1"/>
        <brk id="133" max="16383" man="1"/>
        <brk id="192" max="8" man="1"/>
      </rowBreaks>
      <pageMargins left="0.5" right="0.5" top="0.5" bottom="0.75" header="0.5" footer="0.5"/>
      <pageSetup scale="82" firstPageNumber="4" orientation="portrait"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9A1BF858-0700-49AF-A308-5283E02DA063}" showPageBreaks="1" printArea="1" view="pageBreakPreview">
      <selection activeCell="D217" sqref="D217"/>
      <rowBreaks count="4" manualBreakCount="4">
        <brk id="55" max="16383" man="1"/>
        <brk id="86" max="16383" man="1"/>
        <brk id="127" max="16383" man="1"/>
        <brk id="192" max="8" man="1"/>
      </rowBreaks>
      <pageMargins left="0.5" right="0.5" top="0.5" bottom="0.75" header="0.5" footer="0.5"/>
      <pageSetup scale="82" firstPageNumber="4" orientation="portrait"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C6533090-8A80-47A4-9BC4-E66215F4127C}" showPageBreaks="1" printArea="1" view="pageBreakPreview">
      <selection activeCell="D217" sqref="D217"/>
      <rowBreaks count="4" manualBreakCount="4">
        <brk id="55" max="16383" man="1"/>
        <brk id="86" max="16383" man="1"/>
        <brk id="127" max="16383" man="1"/>
        <brk id="192" max="8" man="1"/>
      </rowBreaks>
      <pageMargins left="0.5" right="0.5" top="0.5" bottom="0.75" header="0.5" footer="0.5"/>
      <pageSetup scale="82" firstPageNumber="4" orientation="portrait" useFirstPageNumber="1" horizontalDpi="4294967292" r:id="rId12"/>
      <headerFooter alignWithMargins="0">
        <oddFooter>&amp;L&amp;"Times New Roman,Italic"&amp;8CDA Form 202 (09/23/2008)&amp;C&amp;"Times New Roman,Italic"&amp;9&amp;P&amp;R&amp;"Times New Roman,Italic"&amp;8&amp;A:&amp;D</oddFooter>
      </headerFooter>
    </customSheetView>
    <customSheetView guid="{3659D36C-86F8-45BE-8B0F-DC260D021512}" showPageBreaks="1" printArea="1" view="pageBreakPreview" topLeftCell="A174">
      <selection activeCell="E184" sqref="E184"/>
      <rowBreaks count="4" manualBreakCount="4">
        <brk id="55" max="16383" man="1"/>
        <brk id="86" max="16383" man="1"/>
        <brk id="133" max="16383" man="1"/>
        <brk id="192" max="8" man="1"/>
      </rowBreaks>
      <pageMargins left="0.5" right="0.5" top="0.5" bottom="0.75" header="0.5" footer="0.5"/>
      <pageSetup scale="82" firstPageNumber="4" orientation="portrait" useFirstPageNumber="1" horizontalDpi="4294967292" r:id="rId13"/>
      <headerFooter alignWithMargins="0">
        <oddFooter>&amp;L&amp;"Times New Roman,Italic"&amp;8CDA Form 202 (09/23/2008)&amp;C&amp;"Times New Roman,Italic"&amp;9&amp;P&amp;R&amp;"Times New Roman,Italic"&amp;8&amp;A:&amp;D</oddFooter>
      </headerFooter>
    </customSheetView>
    <customSheetView guid="{8142EFA3-2DB8-4FA0-90CC-65C61CCEFD62}" showPageBreaks="1" printArea="1" view="pageBreakPreview" topLeftCell="A174">
      <selection activeCell="E184" sqref="E184"/>
      <rowBreaks count="4" manualBreakCount="4">
        <brk id="55" max="16383" man="1"/>
        <brk id="86" max="16383" man="1"/>
        <brk id="133" max="16383" man="1"/>
        <brk id="192" max="8" man="1"/>
      </rowBreaks>
      <pageMargins left="0.5" right="0.5" top="0.5" bottom="0.75" header="0.5" footer="0.5"/>
      <pageSetup scale="82" firstPageNumber="4" orientation="portrait" useFirstPageNumber="1" horizontalDpi="4294967292" r:id="rId14"/>
      <headerFooter alignWithMargins="0">
        <oddFooter>&amp;L&amp;"Times New Roman,Italic"&amp;8CDA Form 202 (09/23/2008)&amp;C&amp;"Times New Roman,Italic"&amp;9&amp;P&amp;R&amp;"Times New Roman,Italic"&amp;8&amp;A:&amp;D</oddFooter>
      </headerFooter>
    </customSheetView>
  </customSheetViews>
  <mergeCells count="9">
    <mergeCell ref="A127:H127"/>
    <mergeCell ref="A53:B53"/>
    <mergeCell ref="A93:H93"/>
    <mergeCell ref="A108:H108"/>
    <mergeCell ref="A122:H122"/>
    <mergeCell ref="A98:H98"/>
    <mergeCell ref="A117:H117"/>
    <mergeCell ref="A103:H103"/>
    <mergeCell ref="A112:H112"/>
  </mergeCells>
  <phoneticPr fontId="17" type="noConversion"/>
  <printOptions horizontalCentered="1"/>
  <pageMargins left="0.5" right="0.5" top="0.5" bottom="0.75" header="0.5" footer="0.5"/>
  <pageSetup scale="83" firstPageNumber="4" orientation="portrait" useFirstPageNumber="1" horizontalDpi="4294967292" r:id="rId15"/>
  <headerFooter alignWithMargins="0">
    <oddFooter>&amp;L&amp;"Times New Roman,Italic"&amp;8CDA Form 202 (Revised February 2022)&amp;C&amp;"Times New Roman,Italic"&amp;8&amp;P&amp;R&amp;"Times New Roman,Italic"&amp;8&amp;A:&amp;D</oddFooter>
  </headerFooter>
  <rowBreaks count="2" manualBreakCount="2">
    <brk id="64" max="8" man="1"/>
    <brk id="11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rgb="FF0000FF"/>
  </sheetPr>
  <dimension ref="A1:L64"/>
  <sheetViews>
    <sheetView showZeros="0" view="pageBreakPreview" zoomScale="80" zoomScaleNormal="90" zoomScaleSheetLayoutView="80" workbookViewId="0">
      <selection activeCell="J8" sqref="J8"/>
    </sheetView>
  </sheetViews>
  <sheetFormatPr defaultColWidth="11.796875" defaultRowHeight="13" x14ac:dyDescent="0.3"/>
  <cols>
    <col min="8" max="9" width="13" customWidth="1"/>
  </cols>
  <sheetData>
    <row r="1" spans="1:12" ht="17.5" x14ac:dyDescent="0.35">
      <c r="A1" s="38" t="s">
        <v>317</v>
      </c>
      <c r="B1" s="3"/>
      <c r="C1" s="3"/>
      <c r="D1" s="3"/>
      <c r="E1" s="3"/>
      <c r="F1" s="3"/>
      <c r="G1" s="3"/>
      <c r="H1" s="3"/>
      <c r="I1" s="3"/>
      <c r="J1" s="3"/>
      <c r="K1" s="3"/>
      <c r="L1" s="3"/>
    </row>
    <row r="2" spans="1:12" s="15" customFormat="1" x14ac:dyDescent="0.3">
      <c r="A2" s="435" t="s">
        <v>617</v>
      </c>
      <c r="B2" s="401">
        <f>GENERAL!B6</f>
        <v>0</v>
      </c>
      <c r="L2" s="551" t="str">
        <f>projname</f>
        <v>Project Name</v>
      </c>
    </row>
    <row r="3" spans="1:12" x14ac:dyDescent="0.3">
      <c r="A3" s="438" t="s">
        <v>318</v>
      </c>
      <c r="B3" s="20"/>
      <c r="C3" s="20"/>
      <c r="D3" s="20"/>
      <c r="E3" s="20"/>
      <c r="F3" s="20"/>
      <c r="G3" s="20"/>
      <c r="H3" s="20"/>
      <c r="I3" s="20"/>
      <c r="J3" s="20"/>
      <c r="K3" s="20"/>
      <c r="L3" s="20"/>
    </row>
    <row r="4" spans="1:12" x14ac:dyDescent="0.3">
      <c r="A4" s="436"/>
    </row>
    <row r="5" spans="1:12" x14ac:dyDescent="0.3">
      <c r="A5" s="435" t="s">
        <v>319</v>
      </c>
    </row>
    <row r="6" spans="1:12" x14ac:dyDescent="0.3">
      <c r="A6" s="43"/>
      <c r="B6" s="41" t="s">
        <v>281</v>
      </c>
      <c r="C6" s="42"/>
      <c r="D6" s="44"/>
      <c r="E6" s="44" t="s">
        <v>320</v>
      </c>
      <c r="F6" s="44"/>
      <c r="G6" s="44"/>
      <c r="H6" s="44"/>
      <c r="I6" s="44"/>
      <c r="J6" s="44"/>
      <c r="K6" s="44"/>
      <c r="L6" s="44"/>
    </row>
    <row r="7" spans="1:12" ht="26" x14ac:dyDescent="0.3">
      <c r="A7" s="47" t="s">
        <v>483</v>
      </c>
      <c r="B7" s="45" t="s">
        <v>279</v>
      </c>
      <c r="C7" s="46" t="s">
        <v>280</v>
      </c>
      <c r="D7" s="48" t="s">
        <v>484</v>
      </c>
      <c r="E7" s="113" t="s">
        <v>434</v>
      </c>
      <c r="F7" s="48" t="s">
        <v>485</v>
      </c>
      <c r="G7" s="48" t="s">
        <v>486</v>
      </c>
      <c r="H7" s="48" t="s">
        <v>487</v>
      </c>
      <c r="I7" s="48" t="s">
        <v>551</v>
      </c>
      <c r="J7" s="48" t="s">
        <v>910</v>
      </c>
      <c r="K7" s="48" t="s">
        <v>77</v>
      </c>
      <c r="L7" s="48" t="s">
        <v>78</v>
      </c>
    </row>
    <row r="8" spans="1:12" x14ac:dyDescent="0.3">
      <c r="A8" s="118"/>
      <c r="B8" s="25"/>
      <c r="C8" s="25"/>
      <c r="D8" s="169"/>
      <c r="E8" s="169"/>
      <c r="F8" s="170" t="s">
        <v>2</v>
      </c>
      <c r="G8" s="172"/>
      <c r="H8" s="167"/>
      <c r="I8" s="167"/>
      <c r="J8" s="253">
        <f t="shared" ref="J8:J17" si="0">+SUM(G8:H8)</f>
        <v>0</v>
      </c>
      <c r="K8" s="254">
        <f>D8*J8</f>
        <v>0</v>
      </c>
      <c r="L8" s="254">
        <f>K8*12</f>
        <v>0</v>
      </c>
    </row>
    <row r="9" spans="1:12" x14ac:dyDescent="0.3">
      <c r="A9" s="14" t="s">
        <v>35</v>
      </c>
      <c r="B9" s="25"/>
      <c r="C9" s="25"/>
      <c r="D9" s="168"/>
      <c r="E9" s="168"/>
      <c r="F9" s="171"/>
      <c r="G9" s="173"/>
      <c r="H9" s="168"/>
      <c r="I9" s="169"/>
      <c r="J9" s="253">
        <f t="shared" si="0"/>
        <v>0</v>
      </c>
      <c r="K9" s="253">
        <f t="shared" ref="K9:K17" si="1">SUM(D9*J9)</f>
        <v>0</v>
      </c>
      <c r="L9" s="253">
        <f t="shared" ref="L9:L17" si="2">+SUM(K9*12)</f>
        <v>0</v>
      </c>
    </row>
    <row r="10" spans="1:12" x14ac:dyDescent="0.3">
      <c r="A10" s="14" t="s">
        <v>35</v>
      </c>
      <c r="B10" s="25"/>
      <c r="C10" s="25"/>
      <c r="D10" s="168"/>
      <c r="E10" s="168"/>
      <c r="F10" s="171"/>
      <c r="G10" s="173"/>
      <c r="H10" s="168"/>
      <c r="I10" s="169"/>
      <c r="J10" s="253">
        <f t="shared" si="0"/>
        <v>0</v>
      </c>
      <c r="K10" s="253">
        <f t="shared" si="1"/>
        <v>0</v>
      </c>
      <c r="L10" s="253">
        <f t="shared" si="2"/>
        <v>0</v>
      </c>
    </row>
    <row r="11" spans="1:12" x14ac:dyDescent="0.3">
      <c r="A11" s="14" t="s">
        <v>35</v>
      </c>
      <c r="B11" s="25"/>
      <c r="C11" s="25"/>
      <c r="D11" s="168"/>
      <c r="E11" s="168"/>
      <c r="F11" s="171"/>
      <c r="G11" s="173"/>
      <c r="H11" s="168"/>
      <c r="I11" s="169"/>
      <c r="J11" s="253">
        <f t="shared" si="0"/>
        <v>0</v>
      </c>
      <c r="K11" s="253">
        <f t="shared" si="1"/>
        <v>0</v>
      </c>
      <c r="L11" s="253">
        <f t="shared" si="2"/>
        <v>0</v>
      </c>
    </row>
    <row r="12" spans="1:12" x14ac:dyDescent="0.3">
      <c r="A12" s="14" t="s">
        <v>35</v>
      </c>
      <c r="B12" s="25"/>
      <c r="C12" s="25"/>
      <c r="D12" s="168"/>
      <c r="E12" s="168"/>
      <c r="F12" s="171"/>
      <c r="G12" s="173"/>
      <c r="H12" s="168"/>
      <c r="I12" s="169"/>
      <c r="J12" s="253">
        <f t="shared" si="0"/>
        <v>0</v>
      </c>
      <c r="K12" s="253">
        <f t="shared" si="1"/>
        <v>0</v>
      </c>
      <c r="L12" s="253">
        <f t="shared" si="2"/>
        <v>0</v>
      </c>
    </row>
    <row r="13" spans="1:12" x14ac:dyDescent="0.3">
      <c r="A13" s="14" t="s">
        <v>35</v>
      </c>
      <c r="B13" s="25"/>
      <c r="C13" s="25"/>
      <c r="D13" s="168"/>
      <c r="E13" s="168"/>
      <c r="F13" s="171"/>
      <c r="G13" s="173"/>
      <c r="H13" s="168"/>
      <c r="I13" s="169"/>
      <c r="J13" s="253">
        <f t="shared" si="0"/>
        <v>0</v>
      </c>
      <c r="K13" s="253">
        <f t="shared" si="1"/>
        <v>0</v>
      </c>
      <c r="L13" s="253">
        <f t="shared" si="2"/>
        <v>0</v>
      </c>
    </row>
    <row r="14" spans="1:12" x14ac:dyDescent="0.3">
      <c r="A14" s="14" t="s">
        <v>35</v>
      </c>
      <c r="B14" s="25"/>
      <c r="C14" s="25"/>
      <c r="D14" s="168"/>
      <c r="E14" s="168"/>
      <c r="F14" s="171"/>
      <c r="G14" s="173"/>
      <c r="H14" s="168"/>
      <c r="I14" s="169"/>
      <c r="J14" s="253">
        <f t="shared" si="0"/>
        <v>0</v>
      </c>
      <c r="K14" s="253">
        <f t="shared" si="1"/>
        <v>0</v>
      </c>
      <c r="L14" s="253">
        <f t="shared" si="2"/>
        <v>0</v>
      </c>
    </row>
    <row r="15" spans="1:12" x14ac:dyDescent="0.3">
      <c r="A15" s="14" t="s">
        <v>35</v>
      </c>
      <c r="B15" s="25"/>
      <c r="C15" s="25"/>
      <c r="D15" s="168"/>
      <c r="E15" s="168"/>
      <c r="F15" s="171"/>
      <c r="G15" s="173"/>
      <c r="H15" s="168"/>
      <c r="I15" s="169"/>
      <c r="J15" s="253">
        <f t="shared" si="0"/>
        <v>0</v>
      </c>
      <c r="K15" s="253">
        <f t="shared" si="1"/>
        <v>0</v>
      </c>
      <c r="L15" s="253">
        <f t="shared" si="2"/>
        <v>0</v>
      </c>
    </row>
    <row r="16" spans="1:12" x14ac:dyDescent="0.3">
      <c r="A16" s="14" t="s">
        <v>35</v>
      </c>
      <c r="B16" s="25"/>
      <c r="C16" s="25"/>
      <c r="D16" s="168"/>
      <c r="E16" s="168"/>
      <c r="F16" s="171"/>
      <c r="G16" s="173"/>
      <c r="H16" s="168"/>
      <c r="I16" s="169"/>
      <c r="J16" s="253">
        <f t="shared" si="0"/>
        <v>0</v>
      </c>
      <c r="K16" s="253">
        <f t="shared" si="1"/>
        <v>0</v>
      </c>
      <c r="L16" s="253">
        <f t="shared" si="2"/>
        <v>0</v>
      </c>
    </row>
    <row r="17" spans="1:12" x14ac:dyDescent="0.3">
      <c r="A17" s="14" t="s">
        <v>35</v>
      </c>
      <c r="B17" s="25"/>
      <c r="C17" s="25"/>
      <c r="D17" s="168"/>
      <c r="E17" s="168"/>
      <c r="F17" s="171"/>
      <c r="G17" s="173"/>
      <c r="H17" s="168"/>
      <c r="I17" s="169"/>
      <c r="J17" s="253">
        <f t="shared" si="0"/>
        <v>0</v>
      </c>
      <c r="K17" s="253">
        <f t="shared" si="1"/>
        <v>0</v>
      </c>
      <c r="L17" s="253">
        <f t="shared" si="2"/>
        <v>0</v>
      </c>
    </row>
    <row r="18" spans="1:12" x14ac:dyDescent="0.3">
      <c r="B18" t="s">
        <v>79</v>
      </c>
      <c r="D18" s="255">
        <f>SUM(D8:D17)</f>
        <v>0</v>
      </c>
      <c r="E18" s="255">
        <f>SUM(D8*E8)+(D9*E9)+(D10*E10)+(D11*E11)+(D12*E12)+(D13*E13)+(D14*E14)+(D15*E15)+(D16*E16)+(D17*E17)</f>
        <v>0</v>
      </c>
      <c r="F18" s="166"/>
      <c r="G18" s="24"/>
      <c r="H18" s="24"/>
      <c r="I18" s="24"/>
      <c r="J18" s="24"/>
      <c r="K18" s="259">
        <f>+SUM(K8:K17)</f>
        <v>0</v>
      </c>
      <c r="L18" s="259">
        <f>0+SUM(L8:L17)</f>
        <v>0</v>
      </c>
    </row>
    <row r="19" spans="1:12" x14ac:dyDescent="0.3">
      <c r="B19" t="s">
        <v>399</v>
      </c>
      <c r="G19" s="117"/>
      <c r="J19" s="24"/>
      <c r="K19" s="24"/>
      <c r="L19" s="259">
        <f>-(G19*L18)</f>
        <v>0</v>
      </c>
    </row>
    <row r="20" spans="1:12" x14ac:dyDescent="0.3">
      <c r="B20" s="15" t="s">
        <v>400</v>
      </c>
      <c r="J20" s="24"/>
      <c r="K20" s="24"/>
      <c r="L20" s="259">
        <f>SUM(L18+L19)</f>
        <v>0</v>
      </c>
    </row>
    <row r="22" spans="1:12" x14ac:dyDescent="0.3">
      <c r="A22" s="435" t="s">
        <v>217</v>
      </c>
    </row>
    <row r="23" spans="1:12" x14ac:dyDescent="0.3">
      <c r="A23" s="49" t="s">
        <v>281</v>
      </c>
      <c r="B23" s="50"/>
      <c r="C23" s="44"/>
      <c r="D23" s="44" t="s">
        <v>320</v>
      </c>
      <c r="E23" s="44"/>
      <c r="F23" s="44"/>
      <c r="G23" s="44"/>
    </row>
    <row r="24" spans="1:12" ht="24.75" customHeight="1" x14ac:dyDescent="0.3">
      <c r="A24" s="51" t="s">
        <v>279</v>
      </c>
      <c r="B24" s="52" t="s">
        <v>280</v>
      </c>
      <c r="C24" s="48" t="s">
        <v>484</v>
      </c>
      <c r="D24" s="113" t="s">
        <v>435</v>
      </c>
      <c r="E24" s="48" t="s">
        <v>486</v>
      </c>
      <c r="F24" s="48" t="s">
        <v>77</v>
      </c>
      <c r="G24" s="48" t="s">
        <v>78</v>
      </c>
    </row>
    <row r="25" spans="1:12" x14ac:dyDescent="0.3">
      <c r="A25" s="4"/>
      <c r="B25" s="28"/>
      <c r="C25" s="4"/>
      <c r="D25" s="4"/>
      <c r="E25" s="109"/>
      <c r="F25" s="256">
        <f t="shared" ref="F25:F34" si="3">+SUM(C25*E25)</f>
        <v>0</v>
      </c>
      <c r="G25" s="256">
        <f t="shared" ref="G25:G34" si="4">F25*12</f>
        <v>0</v>
      </c>
    </row>
    <row r="26" spans="1:12" x14ac:dyDescent="0.3">
      <c r="A26" s="4"/>
      <c r="B26" s="4"/>
      <c r="C26" s="4"/>
      <c r="D26" s="4"/>
      <c r="E26" s="4"/>
      <c r="F26" s="257">
        <f t="shared" si="3"/>
        <v>0</v>
      </c>
      <c r="G26" s="257">
        <f t="shared" si="4"/>
        <v>0</v>
      </c>
    </row>
    <row r="27" spans="1:12" x14ac:dyDescent="0.3">
      <c r="A27" s="4"/>
      <c r="B27" s="4"/>
      <c r="C27" s="4"/>
      <c r="D27" s="4"/>
      <c r="E27" s="4"/>
      <c r="F27" s="257">
        <f t="shared" si="3"/>
        <v>0</v>
      </c>
      <c r="G27" s="257">
        <f t="shared" si="4"/>
        <v>0</v>
      </c>
    </row>
    <row r="28" spans="1:12" x14ac:dyDescent="0.3">
      <c r="A28" s="4"/>
      <c r="B28" s="4"/>
      <c r="C28" s="4"/>
      <c r="D28" s="4"/>
      <c r="E28" s="4"/>
      <c r="F28" s="257">
        <f t="shared" si="3"/>
        <v>0</v>
      </c>
      <c r="G28" s="257">
        <f t="shared" si="4"/>
        <v>0</v>
      </c>
    </row>
    <row r="29" spans="1:12" x14ac:dyDescent="0.3">
      <c r="A29" s="4"/>
      <c r="B29" s="4"/>
      <c r="C29" s="4"/>
      <c r="D29" s="4"/>
      <c r="E29" s="4"/>
      <c r="F29" s="257">
        <f t="shared" si="3"/>
        <v>0</v>
      </c>
      <c r="G29" s="257">
        <f t="shared" si="4"/>
        <v>0</v>
      </c>
    </row>
    <row r="30" spans="1:12" x14ac:dyDescent="0.3">
      <c r="A30" s="4"/>
      <c r="B30" s="4"/>
      <c r="C30" s="4"/>
      <c r="D30" s="4"/>
      <c r="E30" s="4"/>
      <c r="F30" s="257">
        <f t="shared" si="3"/>
        <v>0</v>
      </c>
      <c r="G30" s="257">
        <f t="shared" si="4"/>
        <v>0</v>
      </c>
    </row>
    <row r="31" spans="1:12" x14ac:dyDescent="0.3">
      <c r="A31" s="4"/>
      <c r="B31" s="4"/>
      <c r="C31" s="4"/>
      <c r="D31" s="4"/>
      <c r="E31" s="4"/>
      <c r="F31" s="257">
        <f t="shared" si="3"/>
        <v>0</v>
      </c>
      <c r="G31" s="257">
        <f t="shared" si="4"/>
        <v>0</v>
      </c>
    </row>
    <row r="32" spans="1:12" x14ac:dyDescent="0.3">
      <c r="A32" s="4"/>
      <c r="B32" s="4"/>
      <c r="C32" s="4"/>
      <c r="D32" s="4"/>
      <c r="E32" s="4"/>
      <c r="F32" s="257">
        <f t="shared" si="3"/>
        <v>0</v>
      </c>
      <c r="G32" s="257">
        <f t="shared" si="4"/>
        <v>0</v>
      </c>
    </row>
    <row r="33" spans="1:12" x14ac:dyDescent="0.3">
      <c r="A33" s="4"/>
      <c r="B33" s="4"/>
      <c r="C33" s="4"/>
      <c r="D33" s="4"/>
      <c r="E33" s="4"/>
      <c r="F33" s="257">
        <f t="shared" si="3"/>
        <v>0</v>
      </c>
      <c r="G33" s="257">
        <f t="shared" si="4"/>
        <v>0</v>
      </c>
    </row>
    <row r="34" spans="1:12" x14ac:dyDescent="0.3">
      <c r="A34" s="4"/>
      <c r="B34" s="4"/>
      <c r="C34" s="4"/>
      <c r="D34" s="4"/>
      <c r="E34" s="4"/>
      <c r="F34" s="257">
        <f t="shared" si="3"/>
        <v>0</v>
      </c>
      <c r="G34" s="257">
        <f t="shared" si="4"/>
        <v>0</v>
      </c>
    </row>
    <row r="35" spans="1:12" x14ac:dyDescent="0.3">
      <c r="A35" s="436" t="s">
        <v>82</v>
      </c>
      <c r="C35" s="258">
        <f>SUM(C25:C34)</f>
        <v>0</v>
      </c>
      <c r="D35" s="255">
        <f>SUM(C25*D25)+(C26*D26)+(C27*D27)+(C28*D28)+(C29*D29)+(C30*D30)+(C31*D31)+(C32*D32)+(C33*D33)+(C34*D34)</f>
        <v>0</v>
      </c>
      <c r="F35" s="256">
        <f>SUM(F25:F34)</f>
        <v>0</v>
      </c>
      <c r="G35" s="259">
        <f>0+SUM(G25:G34)</f>
        <v>0</v>
      </c>
    </row>
    <row r="36" spans="1:12" x14ac:dyDescent="0.3">
      <c r="A36" s="436" t="s">
        <v>562</v>
      </c>
      <c r="E36" s="20"/>
      <c r="G36" s="259">
        <f>-(E36*G35)</f>
        <v>0</v>
      </c>
    </row>
    <row r="37" spans="1:12" x14ac:dyDescent="0.3">
      <c r="A37" s="435" t="s">
        <v>563</v>
      </c>
      <c r="G37" s="259">
        <f>G35+G36</f>
        <v>0</v>
      </c>
    </row>
    <row r="38" spans="1:12" x14ac:dyDescent="0.3">
      <c r="A38" s="436" t="s">
        <v>322</v>
      </c>
    </row>
    <row r="39" spans="1:12" x14ac:dyDescent="0.3">
      <c r="A39" s="19" t="s">
        <v>284</v>
      </c>
      <c r="B39" t="s">
        <v>85</v>
      </c>
      <c r="D39" s="5"/>
      <c r="E39" s="5"/>
      <c r="G39" s="19" t="s">
        <v>284</v>
      </c>
      <c r="H39" t="s">
        <v>88</v>
      </c>
      <c r="K39" s="5"/>
      <c r="L39" s="5"/>
    </row>
    <row r="40" spans="1:12" x14ac:dyDescent="0.3">
      <c r="A40" s="19" t="s">
        <v>284</v>
      </c>
      <c r="B40" t="s">
        <v>86</v>
      </c>
      <c r="D40" s="5"/>
      <c r="E40" s="5"/>
      <c r="G40" s="19" t="s">
        <v>284</v>
      </c>
      <c r="H40" t="s">
        <v>89</v>
      </c>
      <c r="K40" s="5"/>
      <c r="L40" s="5"/>
    </row>
    <row r="41" spans="1:12" x14ac:dyDescent="0.3">
      <c r="A41" s="19" t="s">
        <v>284</v>
      </c>
      <c r="B41" t="s">
        <v>87</v>
      </c>
      <c r="D41" s="5"/>
      <c r="E41" s="5"/>
      <c r="G41" s="19" t="s">
        <v>284</v>
      </c>
      <c r="H41" t="s">
        <v>90</v>
      </c>
      <c r="K41" s="5"/>
      <c r="L41" s="5"/>
    </row>
    <row r="43" spans="1:12" x14ac:dyDescent="0.3">
      <c r="A43" s="438" t="s">
        <v>321</v>
      </c>
      <c r="B43" s="20"/>
      <c r="C43" s="20"/>
      <c r="D43" s="20"/>
      <c r="E43" s="20"/>
      <c r="F43" s="20"/>
      <c r="G43" s="20"/>
      <c r="H43" s="20"/>
      <c r="I43" s="20"/>
      <c r="J43" s="20"/>
      <c r="K43" s="20"/>
      <c r="L43" s="20"/>
    </row>
    <row r="44" spans="1:12" x14ac:dyDescent="0.3">
      <c r="J44" s="241"/>
      <c r="K44" s="241"/>
    </row>
    <row r="45" spans="1:12" ht="26" x14ac:dyDescent="0.3">
      <c r="A45" s="41" t="s">
        <v>429</v>
      </c>
      <c r="B45" s="21"/>
      <c r="C45" s="21"/>
      <c r="D45" s="21"/>
      <c r="E45" s="21"/>
      <c r="F45" s="22"/>
      <c r="G45" s="45" t="s">
        <v>425</v>
      </c>
      <c r="H45" s="46" t="s">
        <v>77</v>
      </c>
      <c r="I45" s="242"/>
      <c r="J45" s="243"/>
      <c r="K45" s="244"/>
      <c r="L45" s="240" t="s">
        <v>78</v>
      </c>
    </row>
    <row r="46" spans="1:12" x14ac:dyDescent="0.3">
      <c r="A46" s="10"/>
      <c r="B46" s="11"/>
      <c r="C46" s="11"/>
      <c r="D46" s="11"/>
      <c r="E46" s="11"/>
      <c r="F46" s="12"/>
      <c r="G46" s="4"/>
      <c r="H46" s="10"/>
      <c r="I46" s="236"/>
      <c r="J46" s="245"/>
      <c r="K46" s="237"/>
      <c r="L46" s="260">
        <f>H46*12</f>
        <v>0</v>
      </c>
    </row>
    <row r="47" spans="1:12" x14ac:dyDescent="0.3">
      <c r="A47" s="10"/>
      <c r="B47" s="11"/>
      <c r="C47" s="11"/>
      <c r="D47" s="11"/>
      <c r="E47" s="11"/>
      <c r="F47" s="12"/>
      <c r="G47" s="4"/>
      <c r="H47" s="10"/>
      <c r="I47" s="236"/>
      <c r="J47" s="245"/>
      <c r="K47" s="237"/>
      <c r="L47" s="261">
        <f>H47*12</f>
        <v>0</v>
      </c>
    </row>
    <row r="48" spans="1:12" x14ac:dyDescent="0.3">
      <c r="A48" s="10"/>
      <c r="B48" s="11"/>
      <c r="C48" s="11"/>
      <c r="D48" s="11"/>
      <c r="E48" s="11"/>
      <c r="F48" s="12"/>
      <c r="G48" s="4"/>
      <c r="H48" s="10"/>
      <c r="I48" s="236"/>
      <c r="J48" s="245"/>
      <c r="K48" s="237"/>
      <c r="L48" s="261">
        <f>H48*12</f>
        <v>0</v>
      </c>
    </row>
    <row r="49" spans="1:12" x14ac:dyDescent="0.3">
      <c r="A49" s="10"/>
      <c r="B49" s="11"/>
      <c r="C49" s="11"/>
      <c r="D49" s="11"/>
      <c r="E49" s="11"/>
      <c r="F49" s="12"/>
      <c r="G49" s="4"/>
      <c r="H49" s="10"/>
      <c r="I49" s="236"/>
      <c r="J49" s="245"/>
      <c r="K49" s="237"/>
      <c r="L49" s="261">
        <f>H49*12</f>
        <v>0</v>
      </c>
    </row>
    <row r="50" spans="1:12" x14ac:dyDescent="0.3">
      <c r="A50" s="10"/>
      <c r="B50" s="11"/>
      <c r="C50" s="11"/>
      <c r="D50" s="11"/>
      <c r="E50" s="11"/>
      <c r="F50" s="12"/>
      <c r="G50" s="4"/>
      <c r="H50" s="10"/>
      <c r="I50" s="236"/>
      <c r="J50" s="245"/>
      <c r="K50" s="237"/>
      <c r="L50" s="261">
        <f>H50*12</f>
        <v>0</v>
      </c>
    </row>
    <row r="51" spans="1:12" x14ac:dyDescent="0.3">
      <c r="A51" s="436" t="s">
        <v>83</v>
      </c>
      <c r="G51" s="258">
        <f>SUM(G46:G50)</f>
        <v>0</v>
      </c>
      <c r="H51" s="264">
        <f>+SUM(H46:H50)</f>
        <v>0</v>
      </c>
      <c r="I51" s="238"/>
      <c r="J51" s="246"/>
      <c r="K51" s="239"/>
      <c r="L51" s="260">
        <f>0+SUM(L46:L50)</f>
        <v>0</v>
      </c>
    </row>
    <row r="52" spans="1:12" x14ac:dyDescent="0.3">
      <c r="A52" s="436" t="s">
        <v>80</v>
      </c>
      <c r="G52" s="120"/>
      <c r="L52" s="262">
        <f>-(G52*L51)</f>
        <v>0</v>
      </c>
    </row>
    <row r="53" spans="1:12" x14ac:dyDescent="0.3">
      <c r="A53" s="435" t="s">
        <v>428</v>
      </c>
      <c r="L53" s="263">
        <f>L51+L52</f>
        <v>0</v>
      </c>
    </row>
    <row r="54" spans="1:12" x14ac:dyDescent="0.3">
      <c r="A54" s="435" t="s">
        <v>401</v>
      </c>
      <c r="L54" s="263">
        <f>L20+G37+L53</f>
        <v>0</v>
      </c>
    </row>
    <row r="55" spans="1:12" x14ac:dyDescent="0.3">
      <c r="A55" s="436"/>
    </row>
    <row r="56" spans="1:12" x14ac:dyDescent="0.3">
      <c r="A56" s="438" t="s">
        <v>430</v>
      </c>
      <c r="B56" s="20"/>
      <c r="C56" s="20"/>
      <c r="D56" s="20"/>
      <c r="E56" s="20"/>
      <c r="F56" s="20"/>
      <c r="G56" s="20"/>
      <c r="H56" s="20"/>
      <c r="I56" s="20"/>
      <c r="J56" s="20"/>
      <c r="K56" s="20"/>
      <c r="L56" s="20"/>
    </row>
    <row r="58" spans="1:12" ht="26" x14ac:dyDescent="0.3">
      <c r="A58" s="41" t="s">
        <v>429</v>
      </c>
      <c r="B58" s="21"/>
      <c r="C58" s="21"/>
      <c r="D58" s="21"/>
      <c r="E58" s="21"/>
      <c r="F58" s="21"/>
      <c r="G58" s="45" t="s">
        <v>76</v>
      </c>
      <c r="H58" s="45" t="s">
        <v>431</v>
      </c>
      <c r="I58" s="233"/>
    </row>
    <row r="59" spans="1:12" x14ac:dyDescent="0.3">
      <c r="A59" s="10"/>
      <c r="B59" s="11"/>
      <c r="C59" s="11"/>
      <c r="D59" s="11"/>
      <c r="E59" s="11"/>
      <c r="F59" s="11"/>
      <c r="G59" s="4"/>
      <c r="H59" s="4"/>
    </row>
    <row r="60" spans="1:12" x14ac:dyDescent="0.3">
      <c r="A60" s="10"/>
      <c r="B60" s="11"/>
      <c r="C60" s="11"/>
      <c r="D60" s="11"/>
      <c r="E60" s="11"/>
      <c r="F60" s="11"/>
      <c r="G60" s="4"/>
      <c r="H60" s="4"/>
    </row>
    <row r="61" spans="1:12" x14ac:dyDescent="0.3">
      <c r="A61" s="10"/>
      <c r="B61" s="11"/>
      <c r="C61" s="11"/>
      <c r="D61" s="11"/>
      <c r="E61" s="11"/>
      <c r="F61" s="11"/>
      <c r="G61" s="4"/>
      <c r="H61" s="4"/>
    </row>
    <row r="62" spans="1:12" x14ac:dyDescent="0.3">
      <c r="A62" s="10"/>
      <c r="B62" s="11"/>
      <c r="C62" s="11"/>
      <c r="D62" s="11"/>
      <c r="E62" s="11"/>
      <c r="F62" s="11"/>
      <c r="G62" s="4"/>
      <c r="H62" s="4"/>
    </row>
    <row r="63" spans="1:12" x14ac:dyDescent="0.3">
      <c r="A63" s="10"/>
      <c r="B63" s="11"/>
      <c r="C63" s="11"/>
      <c r="D63" s="11"/>
      <c r="E63" s="11"/>
      <c r="F63" s="11"/>
      <c r="G63" s="4"/>
      <c r="H63" s="4"/>
    </row>
    <row r="64" spans="1:12" x14ac:dyDescent="0.3">
      <c r="A64" t="s">
        <v>84</v>
      </c>
      <c r="G64" s="258">
        <f>SUM(G59:G63)</f>
        <v>0</v>
      </c>
      <c r="H64" s="258">
        <f>SUM(G59*H59)+(G60*H60)+(G61*H61)+(G62*H62)+(G63*H63)</f>
        <v>0</v>
      </c>
    </row>
  </sheetData>
  <customSheetViews>
    <customSheetView guid="{76F395A0-B7E9-4489-8589-E8786779257B}" showPageBreaks="1" zeroValues="0" view="pageLayout">
      <rowBreaks count="1" manualBreakCount="1">
        <brk id="37" max="16383" man="1"/>
      </rowBreaks>
      <pageMargins left="0" right="0" top="0.5" bottom="0.75" header="0.5" footer="0.5"/>
      <printOptions horizontalCentered="1"/>
      <pageSetup scale="96" firstPageNumber="7" orientation="landscape" useFirstPageNumber="1" horizontalDpi="4294967292" r:id="rId1"/>
      <headerFooter alignWithMargins="0">
        <oddFooter>&amp;L&amp;"Times New Roman,Italic"&amp;8CDA Form 202 revised 10/25/16&amp;C&amp;"Times New Roman,Italic"&amp;9&amp;P&amp;R&amp;"Times New Roman,Italic"&amp;8&amp;A:&amp;D</oddFooter>
      </headerFooter>
    </customSheetView>
    <customSheetView guid="{C39AB591-3723-49A0-B177-B840906E8341}" showPageBreaks="1" zeroValues="0" view="pageBreakPreview">
      <selection activeCell="A2" sqref="A2"/>
      <rowBreaks count="1" manualBreakCount="1">
        <brk id="37" max="10" man="1"/>
      </rowBreaks>
      <pageMargins left="0.5" right="0.5" top="0.5" bottom="0.75" header="0.5" footer="0.5"/>
      <pageSetup firstPageNumber="9" orientation="landscape" useFirstPageNumber="1" horizontalDpi="4294967292" r:id="rId2"/>
      <headerFooter alignWithMargins="0">
        <oddFooter>&amp;L&amp;"Times New Roman,Italic"&amp;8CDA Form 202 (09/23/2008)&amp;C&amp;"Times New Roman,Italic"&amp;9&amp;P&amp;R&amp;"Times New Roman,Italic"&amp;8&amp;A:&amp;D</oddFooter>
      </headerFooter>
    </customSheetView>
    <customSheetView guid="{E132EC1F-F891-4922-AB90-4FA7835D9B5A}" showPageBreaks="1" zeroValues="0" view="pageBreakPreview" topLeftCell="A40">
      <selection activeCell="A80" sqref="A80"/>
      <rowBreaks count="1" manualBreakCount="1">
        <brk id="37" max="10" man="1"/>
      </rowBreaks>
      <pageMargins left="0.5" right="0.5" top="0.5" bottom="0.75" header="0.5" footer="0.5"/>
      <pageSetup firstPageNumber="9" orientation="landscape" useFirstPageNumber="1" horizontalDpi="4294967292" r:id="rId3"/>
      <headerFooter alignWithMargins="0">
        <oddFooter>&amp;L&amp;"Times New Roman,Italic"&amp;8CDA Form 202 (09/23/2008)&amp;C&amp;"Times New Roman,Italic"&amp;9&amp;P&amp;R&amp;"Times New Roman,Italic"&amp;8&amp;A:&amp;D</oddFooter>
      </headerFooter>
    </customSheetView>
    <customSheetView guid="{602BBDD0-2A0B-434E-AE8E-4C472F9AEC01}" showPageBreaks="1" zeroValues="0" view="pageBreakPreview" topLeftCell="A28">
      <selection activeCell="A80" sqref="A80"/>
      <rowBreaks count="1" manualBreakCount="1">
        <brk id="37" max="10" man="1"/>
      </rowBreaks>
      <pageMargins left="0.5" right="0.5" top="0.5" bottom="0.75" header="0.5" footer="0.5"/>
      <pageSetup firstPageNumber="9" orientation="landscape"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C2565ED2-FB16-4AD9-AFF0-CED4C44F72DA}" showPageBreaks="1" zeroValues="0" view="pageBreakPreview" showRuler="0" topLeftCell="A28">
      <selection activeCell="A80" sqref="A80"/>
      <rowBreaks count="1" manualBreakCount="1">
        <brk id="37" max="10" man="1"/>
      </rowBreaks>
      <pageMargins left="0.5" right="0.5" top="0.5" bottom="0.75" header="0.5" footer="0.5"/>
      <pageSetup firstPageNumber="9" orientation="landscape" useFirstPageNumber="1" horizontalDpi="4294967292" r:id="rId5"/>
      <headerFooter alignWithMargins="0">
        <oddFooter>&amp;L&amp;"Times New Roman,Italic"&amp;8CDA Form 202 (09/23/2008)&amp;C&amp;"Times New Roman,Italic"&amp;9&amp;P&amp;R&amp;"Times New Roman,Italic"&amp;8&amp;A:&amp;D</oddFooter>
      </headerFooter>
    </customSheetView>
    <customSheetView guid="{0A080B76-CAC1-49D6-A14B-9DA724D07E2A}" showPageBreaks="1" zeroValues="0" view="pageBreakPreview" showRuler="0" topLeftCell="A50">
      <selection activeCell="A80" sqref="A80"/>
      <rowBreaks count="1" manualBreakCount="1">
        <brk id="38" max="16383" man="1"/>
      </rowBreaks>
      <pageMargins left="0.5" right="0.5" top="0.5" bottom="0.75" header="0.5" footer="0.5"/>
      <pageSetup firstPageNumber="9" orientation="landscape" useFirstPageNumber="1" horizontalDpi="4294967292" r:id="rId6"/>
      <headerFooter alignWithMargins="0">
        <oddFooter>&amp;L&amp;"Times New Roman,Italic"&amp;8CDA Form 202 (07/01/2008)&amp;C&amp;"Times New Roman,Italic"&amp;9&amp;P&amp;R&amp;"Times New Roman,Italic"&amp;8GENERAL INFORMATION:&amp;D</oddFooter>
      </headerFooter>
    </customSheetView>
    <customSheetView guid="{DC289960-5C22-11D6-B699-00010261CDBB}" zeroValues="0" showRuler="0">
      <selection activeCell="C46" sqref="C46"/>
      <rowBreaks count="1" manualBreakCount="1">
        <brk id="38" max="16383" man="1"/>
      </rowBreaks>
      <pageMargins left="0.5" right="0.5" top="0.5" bottom="0.5" header="0.5" footer="0.5"/>
      <printOptions horizontalCentered="1"/>
      <pageSetup firstPageNumber="7" orientation="landscape" useFirstPageNumber="1" horizontalDpi="4294967292" r:id="rId7"/>
      <headerFooter alignWithMargins="0"/>
    </customSheetView>
    <customSheetView guid="{714B32FB-A92F-4F7C-8495-8C3BCEB888AE}" scale="95" showPageBreaks="1" zeroValues="0" view="pageBreakPreview" showRuler="0" topLeftCell="A4">
      <selection activeCell="G12" sqref="G12"/>
      <rowBreaks count="1" manualBreakCount="1">
        <brk id="38" max="16383" man="1"/>
      </rowBreaks>
      <pageMargins left="0.5" right="0.5" top="0.5" bottom="0.75" header="0.5" footer="0.5"/>
      <pageSetup firstPageNumber="9" orientation="landscape" useFirstPageNumber="1" horizontalDpi="4294967292" r:id="rId8"/>
      <headerFooter alignWithMargins="0">
        <oddFooter>&amp;L&amp;"Times New Roman,Italic"&amp;8CDA Form 202 (07/01/2008)&amp;C&amp;"Times New Roman,Italic"&amp;9&amp;P&amp;R&amp;"Times New Roman,Italic"&amp;8GENERAL INFORMATION:&amp;D</oddFooter>
      </headerFooter>
    </customSheetView>
    <customSheetView guid="{A1879216-4226-4AD8-8303-3842A38BCF1B}" showPageBreaks="1" zeroValues="0" view="pageBreakPreview" showRuler="0" topLeftCell="A28">
      <selection activeCell="A80" sqref="A80"/>
      <rowBreaks count="1" manualBreakCount="1">
        <brk id="37" max="10" man="1"/>
      </rowBreaks>
      <pageMargins left="0.5" right="0.5" top="0.5" bottom="0.75" header="0.5" footer="0.5"/>
      <pageSetup firstPageNumber="9" orientation="landscape"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3B78583D-5B6A-4751-8EF2-A2270A01FB56}" showPageBreaks="1" zeroValues="0" view="pageBreakPreview" topLeftCell="A40">
      <selection activeCell="A80" sqref="A80"/>
      <rowBreaks count="1" manualBreakCount="1">
        <brk id="37" max="10" man="1"/>
      </rowBreaks>
      <pageMargins left="0.5" right="0.5" top="0.5" bottom="0.75" header="0.5" footer="0.5"/>
      <pageSetup firstPageNumber="9" orientation="landscape"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9A1BF858-0700-49AF-A308-5283E02DA063}" showPageBreaks="1" zeroValues="0" view="pageBreakPreview" topLeftCell="A32">
      <selection activeCell="K48" sqref="K48"/>
      <rowBreaks count="1" manualBreakCount="1">
        <brk id="37" max="10" man="1"/>
      </rowBreaks>
      <pageMargins left="0.5" right="0.5" top="0.5" bottom="0.75" header="0.5" footer="0.5"/>
      <pageSetup firstPageNumber="9" orientation="landscape"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C6533090-8A80-47A4-9BC4-E66215F4127C}" showPageBreaks="1" zeroValues="0" view="pageBreakPreview" topLeftCell="A32">
      <selection activeCell="K48" sqref="K48"/>
      <rowBreaks count="1" manualBreakCount="1">
        <brk id="37" max="10" man="1"/>
      </rowBreaks>
      <pageMargins left="0.5" right="0.5" top="0.5" bottom="0.75" header="0.5" footer="0.5"/>
      <pageSetup firstPageNumber="9" orientation="landscape" useFirstPageNumber="1" horizontalDpi="4294967292" r:id="rId12"/>
      <headerFooter alignWithMargins="0">
        <oddFooter>&amp;L&amp;"Times New Roman,Italic"&amp;8CDA Form 202 (09/23/2008)&amp;C&amp;"Times New Roman,Italic"&amp;9&amp;P&amp;R&amp;"Times New Roman,Italic"&amp;8&amp;A:&amp;D</oddFooter>
      </headerFooter>
    </customSheetView>
    <customSheetView guid="{3659D36C-86F8-45BE-8B0F-DC260D021512}" showPageBreaks="1" zeroValues="0" view="pageBreakPreview" topLeftCell="A40">
      <selection activeCell="A80" sqref="A80"/>
      <rowBreaks count="1" manualBreakCount="1">
        <brk id="37" max="10" man="1"/>
      </rowBreaks>
      <pageMargins left="0.5" right="0.5" top="0.5" bottom="0.75" header="0.5" footer="0.5"/>
      <pageSetup firstPageNumber="9" orientation="landscape" useFirstPageNumber="1" horizontalDpi="4294967292" r:id="rId13"/>
      <headerFooter alignWithMargins="0">
        <oddFooter>&amp;L&amp;"Times New Roman,Italic"&amp;8CDA Form 202 (09/23/2008)&amp;C&amp;"Times New Roman,Italic"&amp;9&amp;P&amp;R&amp;"Times New Roman,Italic"&amp;8&amp;A:&amp;D</oddFooter>
      </headerFooter>
    </customSheetView>
    <customSheetView guid="{8142EFA3-2DB8-4FA0-90CC-65C61CCEFD62}" showPageBreaks="1" zeroValues="0" view="pageBreakPreview" topLeftCell="A40">
      <selection activeCell="A80" sqref="A80"/>
      <rowBreaks count="1" manualBreakCount="1">
        <brk id="37" max="10" man="1"/>
      </rowBreaks>
      <pageMargins left="0.5" right="0.5" top="0.5" bottom="0.75" header="0.5" footer="0.5"/>
      <pageSetup firstPageNumber="9" orientation="landscape" useFirstPageNumber="1" horizontalDpi="4294967292" r:id="rId14"/>
      <headerFooter alignWithMargins="0">
        <oddFooter>&amp;L&amp;"Times New Roman,Italic"&amp;8CDA Form 202 (09/23/2008)&amp;C&amp;"Times New Roman,Italic"&amp;9&amp;P&amp;R&amp;"Times New Roman,Italic"&amp;8&amp;A:&amp;D</oddFooter>
      </headerFooter>
    </customSheetView>
  </customSheetViews>
  <phoneticPr fontId="17" type="noConversion"/>
  <printOptions horizontalCentered="1"/>
  <pageMargins left="0" right="0" top="0.5" bottom="0.75" header="0.5" footer="0.5"/>
  <pageSetup scale="96" firstPageNumber="7" orientation="landscape" useFirstPageNumber="1" horizontalDpi="4294967292" r:id="rId15"/>
  <headerFooter alignWithMargins="0">
    <oddFooter>&amp;L&amp;"Times New Roman,Italic"&amp;8CDA Form 202 (Revised February 2022)&amp;C&amp;"Times New Roman,Italic"&amp;8&amp;P&amp;R&amp;"Times New Roman,Italic"&amp;8&amp;A:&amp;D</oddFooter>
  </headerFooter>
  <rowBreaks count="1" manualBreakCount="1">
    <brk id="3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rgb="FF0000FF"/>
  </sheetPr>
  <dimension ref="A1:J73"/>
  <sheetViews>
    <sheetView view="pageBreakPreview" zoomScale="80" zoomScaleNormal="100" zoomScaleSheetLayoutView="80" workbookViewId="0">
      <selection activeCell="F68" sqref="F68:G68"/>
    </sheetView>
  </sheetViews>
  <sheetFormatPr defaultColWidth="11.796875" defaultRowHeight="13" x14ac:dyDescent="0.3"/>
  <cols>
    <col min="1" max="1" width="11.796875" style="436"/>
    <col min="4" max="4" width="7.796875" bestFit="1" customWidth="1"/>
  </cols>
  <sheetData>
    <row r="1" spans="1:9" ht="17.5" x14ac:dyDescent="0.35">
      <c r="A1" s="502" t="s">
        <v>323</v>
      </c>
      <c r="B1" s="3"/>
      <c r="C1" s="3"/>
      <c r="D1" s="3"/>
      <c r="E1" s="3"/>
      <c r="F1" s="3"/>
      <c r="G1" s="3"/>
      <c r="H1" s="3"/>
      <c r="I1" s="3"/>
    </row>
    <row r="2" spans="1:9" s="15" customFormat="1" x14ac:dyDescent="0.3">
      <c r="A2" s="435" t="s">
        <v>617</v>
      </c>
      <c r="B2" s="401">
        <f>GENERAL!B6</f>
        <v>0</v>
      </c>
      <c r="I2" s="551" t="str">
        <f>projname</f>
        <v>Project Name</v>
      </c>
    </row>
    <row r="3" spans="1:9" x14ac:dyDescent="0.3">
      <c r="A3" s="438" t="s">
        <v>324</v>
      </c>
      <c r="B3" s="20"/>
      <c r="C3" s="20"/>
      <c r="D3" s="20"/>
      <c r="E3" s="20"/>
      <c r="F3" s="20"/>
      <c r="G3" s="20"/>
      <c r="H3" s="20"/>
      <c r="I3" s="20"/>
    </row>
    <row r="5" spans="1:9" x14ac:dyDescent="0.3">
      <c r="A5" s="436" t="s">
        <v>91</v>
      </c>
      <c r="I5" s="336"/>
    </row>
    <row r="6" spans="1:9" x14ac:dyDescent="0.3">
      <c r="A6" s="436" t="s">
        <v>325</v>
      </c>
      <c r="E6" s="20"/>
      <c r="F6" s="20"/>
      <c r="G6" s="20"/>
      <c r="I6" s="337"/>
    </row>
    <row r="7" spans="1:9" x14ac:dyDescent="0.3">
      <c r="A7" s="436" t="s">
        <v>92</v>
      </c>
      <c r="I7" s="337"/>
    </row>
    <row r="8" spans="1:9" x14ac:dyDescent="0.3">
      <c r="A8" s="436" t="s">
        <v>93</v>
      </c>
      <c r="I8" s="337"/>
    </row>
    <row r="9" spans="1:9" x14ac:dyDescent="0.3">
      <c r="A9" s="436" t="s">
        <v>94</v>
      </c>
      <c r="I9" s="337"/>
    </row>
    <row r="10" spans="1:9" x14ac:dyDescent="0.3">
      <c r="A10" s="436" t="s">
        <v>243</v>
      </c>
      <c r="E10" s="385" t="s">
        <v>782</v>
      </c>
      <c r="F10" s="119"/>
      <c r="G10" t="s">
        <v>95</v>
      </c>
      <c r="I10" s="338">
        <f>F10*INCOME!L54</f>
        <v>0</v>
      </c>
    </row>
    <row r="11" spans="1:9" x14ac:dyDescent="0.3">
      <c r="A11" s="436" t="s">
        <v>96</v>
      </c>
      <c r="I11" s="337"/>
    </row>
    <row r="12" spans="1:9" x14ac:dyDescent="0.3">
      <c r="A12" s="436" t="s">
        <v>326</v>
      </c>
      <c r="I12" s="337"/>
    </row>
    <row r="13" spans="1:9" x14ac:dyDescent="0.3">
      <c r="A13" s="436" t="s">
        <v>327</v>
      </c>
      <c r="I13" s="337"/>
    </row>
    <row r="14" spans="1:9" x14ac:dyDescent="0.3">
      <c r="A14" s="436" t="s">
        <v>97</v>
      </c>
      <c r="I14" s="337"/>
    </row>
    <row r="15" spans="1:9" x14ac:dyDescent="0.3">
      <c r="A15" s="436" t="s">
        <v>98</v>
      </c>
      <c r="I15" s="337"/>
    </row>
    <row r="16" spans="1:9" x14ac:dyDescent="0.3">
      <c r="A16" s="436" t="s">
        <v>99</v>
      </c>
      <c r="I16" s="337"/>
    </row>
    <row r="17" spans="1:9" x14ac:dyDescent="0.3">
      <c r="A17" s="436" t="s">
        <v>328</v>
      </c>
      <c r="E17" s="20"/>
      <c r="F17" s="20"/>
      <c r="G17" s="20"/>
      <c r="I17" s="337"/>
    </row>
    <row r="18" spans="1:9" x14ac:dyDescent="0.3">
      <c r="A18" s="436" t="s">
        <v>785</v>
      </c>
      <c r="I18" s="337"/>
    </row>
    <row r="19" spans="1:9" x14ac:dyDescent="0.3">
      <c r="A19" s="435" t="s">
        <v>100</v>
      </c>
      <c r="I19" s="339">
        <f>+SUM(I5:I18)</f>
        <v>0</v>
      </c>
    </row>
    <row r="21" spans="1:9" x14ac:dyDescent="0.3">
      <c r="A21" s="438" t="s">
        <v>329</v>
      </c>
      <c r="B21" s="20"/>
      <c r="C21" s="20"/>
      <c r="D21" s="20"/>
      <c r="E21" s="20"/>
      <c r="F21" s="20"/>
      <c r="G21" s="20"/>
      <c r="H21" s="20"/>
      <c r="I21" s="20"/>
    </row>
    <row r="23" spans="1:9" x14ac:dyDescent="0.3">
      <c r="A23" s="436" t="s">
        <v>101</v>
      </c>
      <c r="I23" s="336"/>
    </row>
    <row r="24" spans="1:9" x14ac:dyDescent="0.3">
      <c r="A24" s="436" t="s">
        <v>415</v>
      </c>
      <c r="I24" s="337"/>
    </row>
    <row r="25" spans="1:9" x14ac:dyDescent="0.3">
      <c r="A25" s="436" t="s">
        <v>102</v>
      </c>
      <c r="I25" s="337"/>
    </row>
    <row r="26" spans="1:9" x14ac:dyDescent="0.3">
      <c r="A26" s="436" t="s">
        <v>103</v>
      </c>
      <c r="I26" s="337"/>
    </row>
    <row r="27" spans="1:9" x14ac:dyDescent="0.3">
      <c r="A27" s="436" t="s">
        <v>104</v>
      </c>
      <c r="I27" s="337"/>
    </row>
    <row r="28" spans="1:9" x14ac:dyDescent="0.3">
      <c r="A28" s="435" t="s">
        <v>105</v>
      </c>
      <c r="I28" s="339">
        <f>+SUM(I23:I27)</f>
        <v>0</v>
      </c>
    </row>
    <row r="30" spans="1:9" x14ac:dyDescent="0.3">
      <c r="A30" s="438" t="s">
        <v>330</v>
      </c>
      <c r="B30" s="20"/>
      <c r="C30" s="20"/>
      <c r="D30" s="20"/>
      <c r="E30" s="20"/>
      <c r="F30" s="20"/>
      <c r="G30" s="20"/>
      <c r="H30" s="20"/>
      <c r="I30" s="20"/>
    </row>
    <row r="32" spans="1:9" x14ac:dyDescent="0.3">
      <c r="A32" s="436" t="s">
        <v>106</v>
      </c>
      <c r="I32" s="336"/>
    </row>
    <row r="33" spans="1:9" x14ac:dyDescent="0.3">
      <c r="A33" s="436" t="s">
        <v>107</v>
      </c>
      <c r="I33" s="337"/>
    </row>
    <row r="34" spans="1:9" x14ac:dyDescent="0.3">
      <c r="A34" s="436" t="s">
        <v>108</v>
      </c>
      <c r="I34" s="337"/>
    </row>
    <row r="35" spans="1:9" x14ac:dyDescent="0.3">
      <c r="A35" s="436" t="s">
        <v>109</v>
      </c>
      <c r="I35" s="337"/>
    </row>
    <row r="36" spans="1:9" x14ac:dyDescent="0.3">
      <c r="A36" s="436" t="s">
        <v>110</v>
      </c>
      <c r="I36" s="337"/>
    </row>
    <row r="37" spans="1:9" x14ac:dyDescent="0.3">
      <c r="A37" s="436" t="s">
        <v>111</v>
      </c>
      <c r="I37" s="337"/>
    </row>
    <row r="38" spans="1:9" x14ac:dyDescent="0.3">
      <c r="A38" s="436" t="s">
        <v>112</v>
      </c>
      <c r="I38" s="337"/>
    </row>
    <row r="39" spans="1:9" x14ac:dyDescent="0.3">
      <c r="A39" s="436" t="s">
        <v>113</v>
      </c>
      <c r="I39" s="337"/>
    </row>
    <row r="40" spans="1:9" x14ac:dyDescent="0.3">
      <c r="A40" s="436" t="s">
        <v>114</v>
      </c>
      <c r="I40" s="337"/>
    </row>
    <row r="41" spans="1:9" x14ac:dyDescent="0.3">
      <c r="A41" s="436" t="s">
        <v>115</v>
      </c>
      <c r="I41" s="337"/>
    </row>
    <row r="42" spans="1:9" x14ac:dyDescent="0.3">
      <c r="A42" s="436" t="s">
        <v>116</v>
      </c>
      <c r="I42" s="337"/>
    </row>
    <row r="43" spans="1:9" x14ac:dyDescent="0.3">
      <c r="A43" s="436" t="s">
        <v>117</v>
      </c>
      <c r="I43" s="337"/>
    </row>
    <row r="44" spans="1:9" x14ac:dyDescent="0.3">
      <c r="A44" s="436" t="s">
        <v>118</v>
      </c>
      <c r="I44" s="337"/>
    </row>
    <row r="45" spans="1:9" x14ac:dyDescent="0.3">
      <c r="A45" s="436" t="s">
        <v>119</v>
      </c>
      <c r="I45" s="337"/>
    </row>
    <row r="46" spans="1:9" x14ac:dyDescent="0.3">
      <c r="A46" s="436" t="s">
        <v>120</v>
      </c>
      <c r="I46" s="337"/>
    </row>
    <row r="47" spans="1:9" x14ac:dyDescent="0.3">
      <c r="A47" s="436" t="s">
        <v>121</v>
      </c>
      <c r="I47" s="337"/>
    </row>
    <row r="48" spans="1:9" x14ac:dyDescent="0.3">
      <c r="A48" s="436" t="s">
        <v>122</v>
      </c>
      <c r="I48" s="337"/>
    </row>
    <row r="49" spans="1:9" x14ac:dyDescent="0.3">
      <c r="A49" s="436" t="s">
        <v>123</v>
      </c>
      <c r="I49" s="337"/>
    </row>
    <row r="50" spans="1:9" x14ac:dyDescent="0.3">
      <c r="A50" s="436" t="s">
        <v>124</v>
      </c>
      <c r="I50" s="337"/>
    </row>
    <row r="51" spans="1:9" x14ac:dyDescent="0.3">
      <c r="A51" s="436" t="s">
        <v>331</v>
      </c>
      <c r="E51" s="20"/>
      <c r="F51" s="20"/>
      <c r="G51" s="20"/>
      <c r="I51" s="337"/>
    </row>
    <row r="52" spans="1:9" x14ac:dyDescent="0.3">
      <c r="A52" s="436" t="s">
        <v>125</v>
      </c>
      <c r="I52" s="337"/>
    </row>
    <row r="53" spans="1:9" x14ac:dyDescent="0.3">
      <c r="A53" s="435" t="s">
        <v>126</v>
      </c>
      <c r="I53" s="339">
        <f>+SUM(I32:I52)</f>
        <v>0</v>
      </c>
    </row>
    <row r="55" spans="1:9" x14ac:dyDescent="0.3">
      <c r="A55" s="438" t="s">
        <v>332</v>
      </c>
      <c r="B55" s="20"/>
      <c r="C55" s="20"/>
      <c r="D55" s="20"/>
      <c r="E55" s="20"/>
      <c r="F55" s="20"/>
      <c r="G55" s="20"/>
      <c r="H55" s="20"/>
      <c r="I55" s="20"/>
    </row>
    <row r="57" spans="1:9" x14ac:dyDescent="0.3">
      <c r="A57" s="436" t="s">
        <v>128</v>
      </c>
      <c r="C57" s="3"/>
      <c r="D57" s="3"/>
      <c r="E57" s="3"/>
      <c r="I57" s="336" t="s">
        <v>2</v>
      </c>
    </row>
    <row r="58" spans="1:9" x14ac:dyDescent="0.3">
      <c r="A58" s="436" t="s">
        <v>488</v>
      </c>
      <c r="C58" s="3"/>
      <c r="D58" s="53" t="s">
        <v>129</v>
      </c>
      <c r="E58" s="20"/>
      <c r="F58" s="54" t="s">
        <v>130</v>
      </c>
      <c r="G58" s="20"/>
      <c r="H58" s="53" t="s">
        <v>131</v>
      </c>
      <c r="I58" s="337"/>
    </row>
    <row r="59" spans="1:9" x14ac:dyDescent="0.3">
      <c r="A59" s="436" t="s">
        <v>132</v>
      </c>
      <c r="I59" s="337"/>
    </row>
    <row r="60" spans="1:9" x14ac:dyDescent="0.3">
      <c r="A60" s="436" t="s">
        <v>133</v>
      </c>
      <c r="I60" s="337"/>
    </row>
    <row r="61" spans="1:9" x14ac:dyDescent="0.3">
      <c r="A61" s="436" t="s">
        <v>333</v>
      </c>
      <c r="I61" s="337"/>
    </row>
    <row r="62" spans="1:9" x14ac:dyDescent="0.3">
      <c r="A62" s="436" t="s">
        <v>134</v>
      </c>
      <c r="I62" s="337"/>
    </row>
    <row r="63" spans="1:9" x14ac:dyDescent="0.3">
      <c r="A63" s="436" t="s">
        <v>135</v>
      </c>
      <c r="I63" s="337"/>
    </row>
    <row r="64" spans="1:9" x14ac:dyDescent="0.3">
      <c r="A64" s="436" t="s">
        <v>136</v>
      </c>
      <c r="I64" s="337"/>
    </row>
    <row r="65" spans="1:10" x14ac:dyDescent="0.3">
      <c r="A65" s="436" t="s">
        <v>334</v>
      </c>
      <c r="E65" s="20"/>
      <c r="F65" s="20"/>
      <c r="G65" s="20"/>
      <c r="I65" s="337"/>
    </row>
    <row r="66" spans="1:10" x14ac:dyDescent="0.3">
      <c r="A66" s="435" t="s">
        <v>137</v>
      </c>
      <c r="I66" s="339">
        <f>+SUM(I57:I65)</f>
        <v>0</v>
      </c>
    </row>
    <row r="68" spans="1:10" x14ac:dyDescent="0.3">
      <c r="A68" s="435" t="s">
        <v>390</v>
      </c>
      <c r="F68" s="643" t="e">
        <f>I68/GENERAL!D108*0+300</f>
        <v>#DIV/0!</v>
      </c>
      <c r="G68" s="536" t="s">
        <v>881</v>
      </c>
      <c r="I68" s="403"/>
      <c r="J68" s="536">
        <f>I68/12</f>
        <v>0</v>
      </c>
    </row>
    <row r="69" spans="1:10" x14ac:dyDescent="0.3">
      <c r="A69" s="435"/>
      <c r="I69" s="222"/>
    </row>
    <row r="70" spans="1:10" x14ac:dyDescent="0.3">
      <c r="A70" s="435" t="s">
        <v>138</v>
      </c>
      <c r="I70" s="340">
        <f>+I19+I28+I53+I66+I68</f>
        <v>0</v>
      </c>
    </row>
    <row r="71" spans="1:10" ht="13.5" x14ac:dyDescent="0.35">
      <c r="A71" s="435" t="s">
        <v>402</v>
      </c>
      <c r="I71" s="339">
        <f>INCOME!L54-EXPENSES!I70</f>
        <v>0</v>
      </c>
    </row>
    <row r="73" spans="1:10" x14ac:dyDescent="0.3">
      <c r="A73" s="435" t="s">
        <v>789</v>
      </c>
      <c r="I73" s="392" t="str">
        <f>IF(GENERAL!D108="","$",((I70-I68)/GENERAL!D108))</f>
        <v>$</v>
      </c>
    </row>
  </sheetData>
  <customSheetViews>
    <customSheetView guid="{76F395A0-B7E9-4489-8589-E8786779257B}" showPageBreaks="1" view="pageLayout">
      <selection activeCell="A2" sqref="A2"/>
      <rowBreaks count="3" manualBreakCount="3">
        <brk id="54" max="16383" man="1"/>
        <brk id="74" max="16383" man="1"/>
        <brk id="88" max="65535" man="1"/>
      </rowBreaks>
      <pageMargins left="0.5" right="0.5" top="0.5" bottom="0.75" header="0.5" footer="0.5"/>
      <pageSetup scale="95" firstPageNumber="9" orientation="portrait" useFirstPageNumber="1" horizontalDpi="4294967292" r:id="rId1"/>
      <headerFooter alignWithMargins="0">
        <oddFooter>&amp;L&amp;"Times New Roman,Italic"&amp;8CDA Form 202 revised 10/25/16&amp;C&amp;"Times New Roman,Italic"&amp;9&amp;P&amp;R&amp;"Times New Roman,Italic"&amp;8&amp;A:&amp;D</oddFooter>
      </headerFooter>
    </customSheetView>
    <customSheetView guid="{C39AB591-3723-49A0-B177-B840906E8341}" showPageBreaks="1" view="pageBreakPreview" topLeftCell="A11">
      <selection activeCell="A19" sqref="A19"/>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2"/>
      <headerFooter alignWithMargins="0">
        <oddFooter>&amp;L&amp;"Times New Roman,Italic"&amp;8CDA Form 202 (09/23/2008)&amp;C&amp;"Times New Roman,Italic"&amp;9&amp;P&amp;R&amp;"Times New Roman,Italic"&amp;8&amp;A:&amp;D</oddFooter>
      </headerFooter>
    </customSheetView>
    <customSheetView guid="{E132EC1F-F891-4922-AB90-4FA7835D9B5A}" showPageBreaks="1" view="pageBreakPreview" topLeftCell="A11">
      <selection activeCell="A19" sqref="A19"/>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3"/>
      <headerFooter alignWithMargins="0">
        <oddFooter>&amp;L&amp;"Times New Roman,Italic"&amp;8CDA Form 202 (09/23/2008)&amp;C&amp;"Times New Roman,Italic"&amp;9&amp;P&amp;R&amp;"Times New Roman,Italic"&amp;8&amp;A:&amp;D</oddFooter>
      </headerFooter>
    </customSheetView>
    <customSheetView guid="{602BBDD0-2A0B-434E-AE8E-4C472F9AEC01}" showPageBreaks="1" view="pageBreakPreview" topLeftCell="A34">
      <selection activeCell="A19" sqref="A19"/>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C2565ED2-FB16-4AD9-AFF0-CED4C44F72DA}" showPageBreaks="1" view="pageBreakPreview" showRuler="0" topLeftCell="A64">
      <selection activeCell="I70" sqref="I70"/>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5"/>
      <headerFooter alignWithMargins="0">
        <oddFooter>&amp;L&amp;"Times New Roman,Italic"&amp;8CDA Form 202 (09/23/2008)&amp;C&amp;"Times New Roman,Italic"&amp;9&amp;P&amp;R&amp;"Times New Roman,Italic"&amp;8&amp;A:&amp;D</oddFooter>
      </headerFooter>
    </customSheetView>
    <customSheetView guid="{0A080B76-CAC1-49D6-A14B-9DA724D07E2A}" showPageBreaks="1" view="pageBreakPreview" showRuler="0" topLeftCell="A64">
      <selection activeCell="I70" sqref="I70"/>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6"/>
      <headerFooter alignWithMargins="0">
        <oddFooter>&amp;L&amp;"Times New Roman,Italic"&amp;8CDA Form 202 (07/01/2008)&amp;C&amp;"Times New Roman,Italic"&amp;9&amp;P&amp;R&amp;"Times New Roman,Italic"&amp;8GENERAL INFORMATION:&amp;D</oddFooter>
      </headerFooter>
    </customSheetView>
    <customSheetView guid="{DC289960-5C22-11D6-B699-00010261CDBB}" showRuler="0">
      <selection activeCell="C64" sqref="C64"/>
      <rowBreaks count="2" manualBreakCount="2">
        <brk id="53" max="16383" man="1"/>
        <brk id="88" max="65535" man="1"/>
      </rowBreaks>
      <pageMargins left="0.5" right="0.5" top="0.5" bottom="0.75" header="0.5" footer="0.5"/>
      <pageSetup firstPageNumber="9" orientation="portrait" useFirstPageNumber="1" horizontalDpi="4294967292" r:id="rId7"/>
      <headerFooter alignWithMargins="0"/>
    </customSheetView>
    <customSheetView guid="{714B32FB-A92F-4F7C-8495-8C3BCEB888AE}" showPageBreaks="1" view="pageBreakPreview" showRuler="0" topLeftCell="A19">
      <selection activeCell="G12" sqref="G12"/>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8"/>
      <headerFooter alignWithMargins="0">
        <oddFooter>&amp;L&amp;"Times New Roman,Italic"&amp;8CDA Form 202 (07/01/2008)&amp;C&amp;"Times New Roman,Italic"&amp;9&amp;P&amp;R&amp;"Times New Roman,Italic"&amp;8GENERAL INFORMATION:&amp;D</oddFooter>
      </headerFooter>
    </customSheetView>
    <customSheetView guid="{A1879216-4226-4AD8-8303-3842A38BCF1B}" showPageBreaks="1" view="pageBreakPreview" showRuler="0" topLeftCell="A64">
      <selection activeCell="I70" sqref="I70"/>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3B78583D-5B6A-4751-8EF2-A2270A01FB56}" showPageBreaks="1" view="pageBreakPreview" topLeftCell="A11">
      <selection activeCell="A19" sqref="A19"/>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9A1BF858-0700-49AF-A308-5283E02DA063}" showPageBreaks="1" view="pageBreakPreview" topLeftCell="A34">
      <selection activeCell="A19" sqref="A19"/>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C6533090-8A80-47A4-9BC4-E66215F4127C}" showPageBreaks="1" view="pageBreakPreview" topLeftCell="A34">
      <selection activeCell="A19" sqref="A19"/>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12"/>
      <headerFooter alignWithMargins="0">
        <oddFooter>&amp;L&amp;"Times New Roman,Italic"&amp;8CDA Form 202 (09/23/2008)&amp;C&amp;"Times New Roman,Italic"&amp;9&amp;P&amp;R&amp;"Times New Roman,Italic"&amp;8&amp;A:&amp;D</oddFooter>
      </headerFooter>
    </customSheetView>
    <customSheetView guid="{3659D36C-86F8-45BE-8B0F-DC260D021512}" showPageBreaks="1" view="pageBreakPreview" topLeftCell="A11">
      <selection activeCell="A19" sqref="A19"/>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13"/>
      <headerFooter alignWithMargins="0">
        <oddFooter>&amp;L&amp;"Times New Roman,Italic"&amp;8CDA Form 202 (09/23/2008)&amp;C&amp;"Times New Roman,Italic"&amp;9&amp;P&amp;R&amp;"Times New Roman,Italic"&amp;8&amp;A:&amp;D</oddFooter>
      </headerFooter>
    </customSheetView>
    <customSheetView guid="{8142EFA3-2DB8-4FA0-90CC-65C61CCEFD62}" showPageBreaks="1" view="pageBreakPreview" topLeftCell="A11">
      <selection activeCell="A19" sqref="A19"/>
      <rowBreaks count="3" manualBreakCount="3">
        <brk id="54" max="16383" man="1"/>
        <brk id="73" max="16383" man="1"/>
        <brk id="88" max="65535" man="1"/>
      </rowBreaks>
      <pageMargins left="0.5" right="0.5" top="0.5" bottom="0.75" header="0.5" footer="0.5"/>
      <pageSetup scale="95" firstPageNumber="11" orientation="portrait" useFirstPageNumber="1" horizontalDpi="4294967292" r:id="rId14"/>
      <headerFooter alignWithMargins="0">
        <oddFooter>&amp;L&amp;"Times New Roman,Italic"&amp;8CDA Form 202 (09/23/2008)&amp;C&amp;"Times New Roman,Italic"&amp;9&amp;P&amp;R&amp;"Times New Roman,Italic"&amp;8&amp;A:&amp;D</oddFooter>
      </headerFooter>
    </customSheetView>
  </customSheetViews>
  <phoneticPr fontId="17" type="noConversion"/>
  <pageMargins left="0.5" right="0.5" top="0.5" bottom="0.75" header="0.5" footer="0.5"/>
  <pageSetup scale="95" firstPageNumber="9" orientation="portrait" useFirstPageNumber="1" horizontalDpi="4294967292" r:id="rId15"/>
  <headerFooter alignWithMargins="0">
    <oddFooter>&amp;L&amp;"Times New Roman,Italic"&amp;8CDA Form 202 (Revised February 2022)&amp;C&amp;"Times New Roman,Italic"&amp;8&amp;P&amp;R&amp;"Times New Roman,Italic"&amp;8&amp;A:&amp;D</oddFooter>
  </headerFooter>
  <rowBreaks count="3" manualBreakCount="3">
    <brk id="54" max="16383" man="1"/>
    <brk id="74" max="16383" man="1"/>
    <brk id="88" max="655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abColor rgb="FF0000FF"/>
  </sheetPr>
  <dimension ref="A1:N47"/>
  <sheetViews>
    <sheetView view="pageBreakPreview" zoomScale="80" zoomScaleNormal="75" zoomScaleSheetLayoutView="80" workbookViewId="0">
      <selection activeCell="G7" sqref="G7"/>
    </sheetView>
  </sheetViews>
  <sheetFormatPr defaultColWidth="10.3984375" defaultRowHeight="13" x14ac:dyDescent="0.3"/>
  <cols>
    <col min="1" max="1" width="10.3984375" style="436"/>
    <col min="3" max="3" width="14" customWidth="1"/>
    <col min="4" max="4" width="17.3984375" customWidth="1"/>
    <col min="6" max="6" width="12.796875" bestFit="1" customWidth="1"/>
    <col min="7" max="7" width="12.3984375" customWidth="1"/>
    <col min="9" max="9" width="11.3984375" customWidth="1"/>
    <col min="11" max="11" width="12.796875" bestFit="1" customWidth="1"/>
    <col min="13" max="14" width="16" customWidth="1"/>
  </cols>
  <sheetData>
    <row r="1" spans="1:14" s="15" customFormat="1" x14ac:dyDescent="0.3">
      <c r="A1" s="435" t="s">
        <v>617</v>
      </c>
      <c r="B1" s="400">
        <f>GENERAL!B6</f>
        <v>0</v>
      </c>
      <c r="K1" s="551" t="str">
        <f>projname</f>
        <v>Project Name</v>
      </c>
    </row>
    <row r="2" spans="1:14" ht="17.5" x14ac:dyDescent="0.35">
      <c r="A2" s="502" t="s">
        <v>147</v>
      </c>
      <c r="B2" s="38"/>
      <c r="C2" s="3"/>
      <c r="D2" s="3"/>
      <c r="E2" s="3"/>
      <c r="F2" s="3"/>
      <c r="G2" s="3"/>
      <c r="H2" s="3"/>
      <c r="I2" s="3"/>
      <c r="J2" s="3"/>
      <c r="K2" s="3"/>
    </row>
    <row r="3" spans="1:14" x14ac:dyDescent="0.3">
      <c r="A3" s="438" t="s">
        <v>340</v>
      </c>
      <c r="B3" s="20"/>
      <c r="C3" s="20"/>
      <c r="D3" s="20"/>
      <c r="E3" s="20"/>
      <c r="F3" s="20"/>
      <c r="G3" s="20"/>
      <c r="H3" s="20"/>
      <c r="I3" s="20"/>
      <c r="J3" s="20"/>
      <c r="K3" s="20"/>
      <c r="L3" s="208"/>
    </row>
    <row r="5" spans="1:14" x14ac:dyDescent="0.3">
      <c r="A5" s="435" t="s">
        <v>148</v>
      </c>
    </row>
    <row r="6" spans="1:14" ht="39" x14ac:dyDescent="0.3">
      <c r="A6" s="590" t="s">
        <v>269</v>
      </c>
      <c r="B6" s="42"/>
      <c r="C6" s="65"/>
      <c r="D6" s="697" t="s">
        <v>149</v>
      </c>
      <c r="E6" s="698"/>
      <c r="F6" s="45" t="s">
        <v>903</v>
      </c>
      <c r="G6" s="45" t="s">
        <v>152</v>
      </c>
      <c r="H6" s="45" t="s">
        <v>153</v>
      </c>
      <c r="I6" s="64" t="s">
        <v>154</v>
      </c>
      <c r="J6" s="1" t="s">
        <v>155</v>
      </c>
      <c r="K6" s="45" t="s">
        <v>156</v>
      </c>
    </row>
    <row r="7" spans="1:14" x14ac:dyDescent="0.3">
      <c r="A7" s="441" t="s">
        <v>157</v>
      </c>
      <c r="B7" s="11"/>
      <c r="C7" s="12"/>
      <c r="D7" s="699"/>
      <c r="E7" s="700"/>
      <c r="F7" s="56"/>
      <c r="G7" s="4">
        <f>-PMT(H7/12,I7*12,K7)*12</f>
        <v>0</v>
      </c>
      <c r="H7" s="520"/>
      <c r="I7" s="57">
        <v>1</v>
      </c>
      <c r="J7" s="4"/>
      <c r="K7" s="537"/>
      <c r="M7" s="710" t="s">
        <v>836</v>
      </c>
      <c r="N7" s="711"/>
    </row>
    <row r="8" spans="1:14" x14ac:dyDescent="0.3">
      <c r="A8" s="441" t="s">
        <v>533</v>
      </c>
      <c r="B8" s="538"/>
      <c r="C8" s="539"/>
      <c r="D8" s="699"/>
      <c r="E8" s="700"/>
      <c r="F8" s="56"/>
      <c r="G8" s="4">
        <f>-PMT(H8/12,I8*12,K8)*12+N16</f>
        <v>0</v>
      </c>
      <c r="H8" s="520"/>
      <c r="I8" s="57">
        <v>1</v>
      </c>
      <c r="J8" s="4"/>
      <c r="K8" s="162"/>
      <c r="M8" s="85" t="s">
        <v>837</v>
      </c>
      <c r="N8" s="428">
        <v>4.4999999999999998E-2</v>
      </c>
    </row>
    <row r="9" spans="1:14" x14ac:dyDescent="0.3">
      <c r="A9" s="441" t="s">
        <v>159</v>
      </c>
      <c r="B9" s="11"/>
      <c r="C9" s="12"/>
      <c r="D9" s="699"/>
      <c r="E9" s="700"/>
      <c r="F9" s="56"/>
      <c r="G9" s="4">
        <f>-PMT(H9/12,I9*12,K9)*12+N16</f>
        <v>0</v>
      </c>
      <c r="H9" s="520"/>
      <c r="I9" s="521">
        <v>1</v>
      </c>
      <c r="J9" s="519"/>
      <c r="K9" s="162"/>
      <c r="M9" s="7" t="s">
        <v>891</v>
      </c>
      <c r="N9" s="429">
        <v>40</v>
      </c>
    </row>
    <row r="10" spans="1:14" x14ac:dyDescent="0.3">
      <c r="A10" s="441" t="s">
        <v>884</v>
      </c>
      <c r="B10" s="11"/>
      <c r="C10" s="12"/>
      <c r="D10" s="699" t="s">
        <v>339</v>
      </c>
      <c r="E10" s="700"/>
      <c r="F10" s="56"/>
      <c r="G10" s="4">
        <f>-PMT(H10/12,I10*12,K10)*12</f>
        <v>0</v>
      </c>
      <c r="H10" s="520"/>
      <c r="I10" s="521">
        <v>1</v>
      </c>
      <c r="J10" s="519"/>
      <c r="K10" s="162"/>
      <c r="M10" s="85" t="s">
        <v>170</v>
      </c>
      <c r="N10" s="429">
        <v>10500000</v>
      </c>
    </row>
    <row r="11" spans="1:14" x14ac:dyDescent="0.3">
      <c r="A11" s="441" t="s">
        <v>883</v>
      </c>
      <c r="B11" s="11"/>
      <c r="C11" s="12"/>
      <c r="D11" s="699" t="s">
        <v>339</v>
      </c>
      <c r="E11" s="700"/>
      <c r="F11" s="56"/>
      <c r="G11" s="4">
        <f>-PMT(H11/12,I11*12,K11)*12</f>
        <v>0</v>
      </c>
      <c r="H11" s="520"/>
      <c r="I11" s="521">
        <v>1</v>
      </c>
      <c r="J11" s="519"/>
      <c r="K11" s="162"/>
      <c r="M11" s="85" t="s">
        <v>152</v>
      </c>
      <c r="N11" s="430">
        <f>-PMT(N8/12,N9*12,N10)*12</f>
        <v>566449.17505456018</v>
      </c>
    </row>
    <row r="12" spans="1:14" x14ac:dyDescent="0.3">
      <c r="A12" s="441" t="s">
        <v>344</v>
      </c>
      <c r="B12" s="11"/>
      <c r="C12" s="12"/>
      <c r="D12" s="699"/>
      <c r="E12" s="700"/>
      <c r="F12" s="56"/>
      <c r="G12" s="4">
        <f>-PMT(H12/12,I12*12,K12)*12</f>
        <v>0</v>
      </c>
      <c r="H12" s="520"/>
      <c r="I12" s="521">
        <v>1</v>
      </c>
      <c r="J12" s="519"/>
      <c r="K12" s="162"/>
      <c r="M12" s="431"/>
      <c r="N12" s="431"/>
    </row>
    <row r="13" spans="1:14" x14ac:dyDescent="0.3">
      <c r="A13" s="441" t="s">
        <v>335</v>
      </c>
      <c r="B13" s="11"/>
      <c r="C13" s="12"/>
      <c r="D13" s="699"/>
      <c r="E13" s="700"/>
      <c r="F13" s="56"/>
      <c r="G13" s="4">
        <f>-PMT(H13/12,I13*12,K13)*12</f>
        <v>0</v>
      </c>
      <c r="H13" s="520"/>
      <c r="I13" s="521">
        <v>1</v>
      </c>
      <c r="J13" s="519"/>
      <c r="K13" s="162"/>
      <c r="M13" s="712" t="s">
        <v>840</v>
      </c>
      <c r="N13" s="711"/>
    </row>
    <row r="14" spans="1:14" x14ac:dyDescent="0.3">
      <c r="A14" s="441" t="s">
        <v>163</v>
      </c>
      <c r="B14" s="11"/>
      <c r="C14" s="12"/>
      <c r="D14" s="699"/>
      <c r="E14" s="700"/>
      <c r="F14" s="66"/>
      <c r="G14" s="217"/>
      <c r="H14" s="701" t="s">
        <v>33</v>
      </c>
      <c r="I14" s="702"/>
      <c r="J14" s="702"/>
      <c r="K14" s="704"/>
      <c r="M14" s="85" t="s">
        <v>837</v>
      </c>
      <c r="N14" s="434">
        <f>0.25%*0</f>
        <v>0</v>
      </c>
    </row>
    <row r="15" spans="1:14" x14ac:dyDescent="0.3">
      <c r="A15" s="435" t="s">
        <v>164</v>
      </c>
      <c r="G15" s="218">
        <f>SUM(G7:G14)</f>
        <v>0</v>
      </c>
      <c r="K15" s="218">
        <f>+SUM(K7:K13)</f>
        <v>0</v>
      </c>
      <c r="M15" s="85" t="s">
        <v>170</v>
      </c>
      <c r="N15" s="430">
        <f>N10</f>
        <v>10500000</v>
      </c>
    </row>
    <row r="16" spans="1:14" ht="13.5" thickBot="1" x14ac:dyDescent="0.35">
      <c r="M16" s="85" t="s">
        <v>838</v>
      </c>
      <c r="N16" s="430">
        <f>N14*N15</f>
        <v>0</v>
      </c>
    </row>
    <row r="17" spans="1:14" ht="13.5" thickBot="1" x14ac:dyDescent="0.35">
      <c r="J17" s="7" t="s">
        <v>620</v>
      </c>
      <c r="K17" s="218"/>
      <c r="M17" s="432" t="s">
        <v>839</v>
      </c>
      <c r="N17" s="433">
        <f>N11+N16</f>
        <v>566449.17505456018</v>
      </c>
    </row>
    <row r="19" spans="1:14" x14ac:dyDescent="0.3">
      <c r="A19" s="435" t="s">
        <v>271</v>
      </c>
    </row>
    <row r="20" spans="1:14" ht="40.5" customHeight="1" x14ac:dyDescent="0.3">
      <c r="A20" s="590" t="s">
        <v>269</v>
      </c>
      <c r="B20" s="42"/>
      <c r="C20" s="42"/>
      <c r="D20" s="41" t="s">
        <v>149</v>
      </c>
      <c r="E20" s="42"/>
      <c r="F20" s="45" t="s">
        <v>885</v>
      </c>
      <c r="G20" s="45" t="s">
        <v>152</v>
      </c>
      <c r="H20" s="45" t="s">
        <v>153</v>
      </c>
      <c r="I20" s="64" t="s">
        <v>154</v>
      </c>
      <c r="J20" s="45" t="s">
        <v>166</v>
      </c>
      <c r="K20" s="45" t="s">
        <v>156</v>
      </c>
    </row>
    <row r="21" spans="1:14" ht="13.5" x14ac:dyDescent="0.35">
      <c r="A21" s="441" t="s">
        <v>564</v>
      </c>
      <c r="B21" s="11"/>
      <c r="C21" s="11"/>
      <c r="D21" s="10" t="s">
        <v>339</v>
      </c>
      <c r="E21" s="644" t="s">
        <v>918</v>
      </c>
      <c r="F21" s="707" t="s">
        <v>901</v>
      </c>
      <c r="G21" s="4">
        <f>-PMT(H21/12,I21*12,K21)*12</f>
        <v>0</v>
      </c>
      <c r="H21" s="540">
        <v>0.02</v>
      </c>
      <c r="I21" s="519">
        <v>40</v>
      </c>
      <c r="J21" s="519"/>
      <c r="K21" s="110"/>
    </row>
    <row r="22" spans="1:14" x14ac:dyDescent="0.3">
      <c r="A22" s="591" t="s">
        <v>538</v>
      </c>
      <c r="B22" s="11"/>
      <c r="C22" s="11"/>
      <c r="D22" s="10" t="s">
        <v>339</v>
      </c>
      <c r="E22" s="11"/>
      <c r="F22" s="708"/>
      <c r="G22" s="4">
        <f>-PMT(H22/12,I22*12,K22)*12</f>
        <v>0</v>
      </c>
      <c r="H22" s="540">
        <v>0.02</v>
      </c>
      <c r="I22" s="519">
        <v>40</v>
      </c>
      <c r="J22" s="519"/>
      <c r="K22" s="110"/>
    </row>
    <row r="23" spans="1:14" x14ac:dyDescent="0.3">
      <c r="A23" s="441" t="s">
        <v>161</v>
      </c>
      <c r="B23" s="11"/>
      <c r="C23" s="11"/>
      <c r="D23" s="10" t="s">
        <v>339</v>
      </c>
      <c r="E23" s="11"/>
      <c r="F23" s="708"/>
      <c r="G23" s="4">
        <f>-PMT(H23/12,I23*12,K23)*12</f>
        <v>0</v>
      </c>
      <c r="H23" s="540">
        <v>0.02</v>
      </c>
      <c r="I23" s="519">
        <v>40</v>
      </c>
      <c r="J23" s="519"/>
      <c r="K23" s="116"/>
    </row>
    <row r="24" spans="1:14" x14ac:dyDescent="0.3">
      <c r="A24" s="441" t="s">
        <v>160</v>
      </c>
      <c r="B24" s="11"/>
      <c r="C24" s="12"/>
      <c r="D24" s="10" t="s">
        <v>339</v>
      </c>
      <c r="E24" s="11"/>
      <c r="F24" s="709"/>
      <c r="G24" s="705"/>
      <c r="H24" s="706"/>
      <c r="I24" s="706"/>
      <c r="J24" s="12"/>
      <c r="K24" s="116"/>
    </row>
    <row r="25" spans="1:14" x14ac:dyDescent="0.3">
      <c r="A25" s="441" t="s">
        <v>548</v>
      </c>
      <c r="B25" s="11"/>
      <c r="C25" s="11"/>
      <c r="D25" s="10" t="s">
        <v>339</v>
      </c>
      <c r="E25" s="11"/>
      <c r="F25" s="540"/>
      <c r="G25" s="705"/>
      <c r="H25" s="706"/>
      <c r="I25" s="706"/>
      <c r="J25" s="12"/>
      <c r="K25" s="116"/>
    </row>
    <row r="26" spans="1:14" x14ac:dyDescent="0.3">
      <c r="A26" s="441" t="s">
        <v>344</v>
      </c>
      <c r="D26" s="10"/>
      <c r="E26" s="11"/>
      <c r="F26" s="540"/>
      <c r="G26" s="14"/>
      <c r="H26" s="541" t="s">
        <v>35</v>
      </c>
      <c r="I26" s="57"/>
      <c r="J26" s="57"/>
      <c r="K26" s="116"/>
    </row>
    <row r="27" spans="1:14" x14ac:dyDescent="0.3">
      <c r="A27" s="441" t="s">
        <v>335</v>
      </c>
      <c r="B27" s="11"/>
      <c r="C27" s="11"/>
      <c r="D27" s="268"/>
      <c r="E27" s="11"/>
      <c r="F27" s="540"/>
      <c r="G27" s="4">
        <f>-PMT(H27/12,I27*12,K27)*12</f>
        <v>0</v>
      </c>
      <c r="H27" s="541"/>
      <c r="I27" s="519">
        <v>1</v>
      </c>
      <c r="J27" s="57"/>
      <c r="K27" s="116"/>
    </row>
    <row r="28" spans="1:14" x14ac:dyDescent="0.3">
      <c r="A28" s="441" t="s">
        <v>335</v>
      </c>
      <c r="B28" s="11"/>
      <c r="C28" s="11"/>
      <c r="D28" s="10"/>
      <c r="E28" s="11"/>
      <c r="F28" s="540"/>
      <c r="G28" s="4">
        <f>-PMT(H28/12,I28*12,K28)*12</f>
        <v>0</v>
      </c>
      <c r="H28" s="541"/>
      <c r="I28" s="519">
        <v>1</v>
      </c>
      <c r="J28" s="57"/>
      <c r="K28" s="116"/>
    </row>
    <row r="29" spans="1:14" x14ac:dyDescent="0.3">
      <c r="A29" s="435" t="s">
        <v>167</v>
      </c>
      <c r="G29" s="537">
        <f>+SUM(G21:G23)+SUM(G27:G28)</f>
        <v>0</v>
      </c>
      <c r="K29" s="139">
        <f>SUM(K21:K28)</f>
        <v>0</v>
      </c>
    </row>
    <row r="30" spans="1:14" ht="13.5" x14ac:dyDescent="0.35">
      <c r="A30" s="435" t="s">
        <v>345</v>
      </c>
      <c r="G30" s="537">
        <f>G15+G29</f>
        <v>0</v>
      </c>
      <c r="K30" s="139">
        <f>K15+K29</f>
        <v>0</v>
      </c>
    </row>
    <row r="31" spans="1:14" x14ac:dyDescent="0.3">
      <c r="A31" s="435"/>
      <c r="H31" s="209"/>
      <c r="K31" s="209"/>
    </row>
    <row r="32" spans="1:14" x14ac:dyDescent="0.3">
      <c r="A32" s="438" t="s">
        <v>341</v>
      </c>
      <c r="B32" s="20"/>
      <c r="C32" s="20"/>
      <c r="D32" s="20"/>
      <c r="E32" s="20"/>
      <c r="F32" s="20"/>
      <c r="G32" s="20"/>
      <c r="H32" s="20"/>
      <c r="I32" s="20"/>
      <c r="J32" s="20"/>
      <c r="K32" s="20"/>
    </row>
    <row r="34" spans="1:11" x14ac:dyDescent="0.3">
      <c r="A34" s="590" t="s">
        <v>270</v>
      </c>
      <c r="B34" s="42"/>
      <c r="C34" s="42"/>
      <c r="D34" s="42"/>
      <c r="E34" s="41" t="s">
        <v>169</v>
      </c>
      <c r="F34" s="42"/>
      <c r="G34" s="42"/>
      <c r="H34" s="67"/>
      <c r="I34" s="34"/>
      <c r="J34" s="68"/>
      <c r="K34" s="201" t="s">
        <v>170</v>
      </c>
    </row>
    <row r="35" spans="1:11" x14ac:dyDescent="0.3">
      <c r="A35" s="441" t="s">
        <v>510</v>
      </c>
      <c r="B35" s="11"/>
      <c r="C35" s="11"/>
      <c r="D35" s="11"/>
      <c r="E35" s="10"/>
      <c r="F35" s="11"/>
      <c r="G35" s="12"/>
      <c r="H35" s="713"/>
      <c r="I35" s="714"/>
      <c r="J35" s="715"/>
      <c r="K35" s="139">
        <f>'TAX CREDIT'!G128</f>
        <v>0</v>
      </c>
    </row>
    <row r="36" spans="1:11" x14ac:dyDescent="0.3">
      <c r="A36" s="441" t="s">
        <v>492</v>
      </c>
      <c r="B36" s="11"/>
      <c r="C36" s="11"/>
      <c r="D36" s="11"/>
      <c r="E36" s="10"/>
      <c r="F36" s="11"/>
      <c r="G36" s="12"/>
      <c r="H36" s="701"/>
      <c r="I36" s="702"/>
      <c r="J36" s="703"/>
      <c r="K36" s="139">
        <f>IF((USES!F99-K30)&gt;'TAX CREDIT'!I98,'TAX CREDIT'!I98,(USES!F99-K30))</f>
        <v>0</v>
      </c>
    </row>
    <row r="37" spans="1:11" x14ac:dyDescent="0.3">
      <c r="A37" s="441" t="s">
        <v>343</v>
      </c>
      <c r="B37" s="11"/>
      <c r="C37" s="11"/>
      <c r="D37" s="11"/>
      <c r="E37" s="10"/>
      <c r="F37" s="11"/>
      <c r="G37" s="12"/>
      <c r="H37" s="701"/>
      <c r="I37" s="702"/>
      <c r="J37" s="703"/>
      <c r="K37" s="40"/>
    </row>
    <row r="38" spans="1:11" x14ac:dyDescent="0.3">
      <c r="A38" s="441" t="s">
        <v>453</v>
      </c>
      <c r="B38" s="11"/>
      <c r="C38" s="11"/>
      <c r="D38" s="11"/>
      <c r="E38" s="10"/>
      <c r="F38" s="11"/>
      <c r="G38" s="12"/>
      <c r="H38" s="163"/>
      <c r="I38" s="164"/>
      <c r="J38" s="165"/>
      <c r="K38" s="40"/>
    </row>
    <row r="39" spans="1:11" x14ac:dyDescent="0.3">
      <c r="A39" s="441" t="s">
        <v>335</v>
      </c>
      <c r="B39" s="11"/>
      <c r="C39" s="11"/>
      <c r="D39" s="11"/>
      <c r="E39" s="10"/>
      <c r="F39" s="11"/>
      <c r="G39" s="12"/>
      <c r="H39" s="701"/>
      <c r="I39" s="702"/>
      <c r="J39" s="703"/>
      <c r="K39" s="40"/>
    </row>
    <row r="40" spans="1:11" x14ac:dyDescent="0.3">
      <c r="A40" s="435" t="s">
        <v>171</v>
      </c>
      <c r="K40" s="139">
        <f>0+SUM(K35:K39)</f>
        <v>0</v>
      </c>
    </row>
    <row r="41" spans="1:11" x14ac:dyDescent="0.3">
      <c r="A41" s="435" t="s">
        <v>342</v>
      </c>
      <c r="K41" s="139">
        <f>K30+K40</f>
        <v>0</v>
      </c>
    </row>
    <row r="44" spans="1:11" x14ac:dyDescent="0.3">
      <c r="B44" s="3"/>
      <c r="C44" s="3"/>
      <c r="D44" s="3"/>
      <c r="E44" s="3"/>
      <c r="F44" s="6"/>
      <c r="G44" s="6"/>
      <c r="H44" s="26"/>
    </row>
    <row r="45" spans="1:11" x14ac:dyDescent="0.3">
      <c r="H45" s="58"/>
    </row>
    <row r="46" spans="1:11" x14ac:dyDescent="0.3">
      <c r="H46" s="58"/>
    </row>
    <row r="47" spans="1:11" x14ac:dyDescent="0.3">
      <c r="H47" s="58"/>
    </row>
  </sheetData>
  <customSheetViews>
    <customSheetView guid="{76F395A0-B7E9-4489-8589-E8786779257B}" showPageBreaks="1" printArea="1" view="pageLayout">
      <pageMargins left="0.75" right="0.75" top="0.5" bottom="0.75" header="0.5" footer="0.5"/>
      <pageSetup scale="89" firstPageNumber="14" fitToHeight="2" orientation="landscape" useFirstPageNumber="1" horizontalDpi="4294967292" r:id="rId1"/>
      <headerFooter alignWithMargins="0">
        <oddFooter>&amp;L&amp;"Times New Roman,Italic"&amp;8CDA Form 202 revised 10/25/16&amp;C&amp;"Times New Roman,Italic"&amp;9&amp;P&amp;R&amp;"Times New Roman,Italic"&amp;8&amp;A:&amp;D</oddFooter>
      </headerFooter>
    </customSheetView>
    <customSheetView guid="{C39AB591-3723-49A0-B177-B840906E8341}" showPageBreaks="1" printArea="1" view="pageBreakPreview">
      <selection activeCell="A2" sqref="A2"/>
      <rowBreaks count="1" manualBreakCount="1">
        <brk id="38" max="11" man="1"/>
      </rowBreaks>
      <pageMargins left="0.5" right="0.5" top="0.5" bottom="0.75" header="0.5" footer="0.5"/>
      <pageSetup scale="89" firstPageNumber="16" fitToHeight="2" orientation="landscape" useFirstPageNumber="1" horizontalDpi="4294967292" r:id="rId2"/>
      <headerFooter alignWithMargins="0">
        <oddFooter>&amp;L&amp;"Times New Roman,Italic"&amp;8CDA Form 202 (09/23/2008)&amp;C&amp;"Times New Roman,Italic"&amp;9&amp;P&amp;R&amp;"Times New Roman,Italic"&amp;8&amp;A:&amp;D</oddFooter>
      </headerFooter>
    </customSheetView>
    <customSheetView guid="{E132EC1F-F891-4922-AB90-4FA7835D9B5A}" showPageBreaks="1" printArea="1" view="pageBreakPreview" topLeftCell="A28">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3"/>
      <headerFooter alignWithMargins="0">
        <oddFooter>&amp;L&amp;"Times New Roman,Italic"&amp;8CDA Form 202 (09/23/2008)&amp;C&amp;"Times New Roman,Italic"&amp;9&amp;P&amp;R&amp;"Times New Roman,Italic"&amp;8&amp;A:&amp;D</oddFooter>
      </headerFooter>
    </customSheetView>
    <customSheetView guid="{602BBDD0-2A0B-434E-AE8E-4C472F9AEC01}" showPageBreaks="1" printArea="1" view="pageBreakPreview">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C2565ED2-FB16-4AD9-AFF0-CED4C44F72DA}" showPageBreaks="1" printArea="1" view="pageBreakPreview" showRuler="0" topLeftCell="A28">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5"/>
      <headerFooter alignWithMargins="0">
        <oddFooter>&amp;L&amp;"Times New Roman,Italic"&amp;8CDA Form 202 (09/23/2008)&amp;C&amp;"Times New Roman,Italic"&amp;9&amp;P&amp;R&amp;"Times New Roman,Italic"&amp;8&amp;A:&amp;D</oddFooter>
      </headerFooter>
    </customSheetView>
    <customSheetView guid="{0A080B76-CAC1-49D6-A14B-9DA724D07E2A}" showPageBreaks="1" printArea="1" view="pageBreakPreview" showRuler="0" topLeftCell="A21">
      <selection activeCell="L37" sqref="L37"/>
      <rowBreaks count="1" manualBreakCount="1">
        <brk id="38" max="11" man="1"/>
      </rowBreaks>
      <pageMargins left="0.5" right="0.5" top="0.5" bottom="0.75" header="0.5" footer="0.5"/>
      <pageSetup scale="89" firstPageNumber="16" fitToHeight="2" orientation="landscape" useFirstPageNumber="1" horizontalDpi="4294967292" r:id="rId6"/>
      <headerFooter alignWithMargins="0">
        <oddFooter>&amp;L&amp;"Times New Roman,Italic"&amp;8CDA Form 202 (07/01/2008)&amp;C&amp;"Times New Roman,Italic"&amp;9&amp;P&amp;R&amp;"Times New Roman,Italic"&amp;8GENERAL INFORMATION:&amp;D</oddFooter>
      </headerFooter>
    </customSheetView>
    <customSheetView guid="{DC289960-5C22-11D6-B699-00010261CDBB}" scale="75" showRuler="0" topLeftCell="A16">
      <selection activeCell="F36" sqref="F36"/>
      <rowBreaks count="1" manualBreakCount="1">
        <brk id="27" max="16383" man="1"/>
      </rowBreaks>
      <pageMargins left="0.5" right="0.25" top="0.5" bottom="0.75" header="0.5" footer="0.5"/>
      <pageSetup firstPageNumber="14" orientation="landscape" useFirstPageNumber="1" horizontalDpi="4294967292" r:id="rId7"/>
      <headerFooter alignWithMargins="0"/>
    </customSheetView>
    <customSheetView guid="{714B32FB-A92F-4F7C-8495-8C3BCEB888AE}" scale="85" showPageBreaks="1" view="pageBreakPreview" showRuler="0" topLeftCell="C16">
      <selection activeCell="G12" sqref="G12"/>
      <rowBreaks count="1" manualBreakCount="1">
        <brk id="42" max="16383" man="1"/>
      </rowBreaks>
      <pageMargins left="0.5" right="0.5" top="0.5" bottom="0.75" header="0.5" footer="0.5"/>
      <pageSetup scale="91" firstPageNumber="16" fitToHeight="2" orientation="landscape" useFirstPageNumber="1" horizontalDpi="4294967292" r:id="rId8"/>
      <headerFooter alignWithMargins="0">
        <oddFooter>&amp;L&amp;"Times New Roman,Italic"&amp;8CDA Form 202 (07/01/2008)&amp;C&amp;"Times New Roman,Italic"&amp;9&amp;P&amp;R&amp;"Times New Roman,Italic"&amp;8GENERAL INFORMATION:&amp;D</oddFooter>
      </headerFooter>
    </customSheetView>
    <customSheetView guid="{A1879216-4226-4AD8-8303-3842A38BCF1B}" showPageBreaks="1" printArea="1" view="pageBreakPreview" showRuler="0" topLeftCell="A28">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3B78583D-5B6A-4751-8EF2-A2270A01FB56}" showPageBreaks="1" printArea="1" view="pageBreakPreview" topLeftCell="A28">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9A1BF858-0700-49AF-A308-5283E02DA063}" showPageBreaks="1" printArea="1" view="pageBreakPreview">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C6533090-8A80-47A4-9BC4-E66215F4127C}" showPageBreaks="1" printArea="1" view="pageBreakPreview">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12"/>
      <headerFooter alignWithMargins="0">
        <oddFooter>&amp;L&amp;"Times New Roman,Italic"&amp;8CDA Form 202 (09/23/2008)&amp;C&amp;"Times New Roman,Italic"&amp;9&amp;P&amp;R&amp;"Times New Roman,Italic"&amp;8&amp;A:&amp;D</oddFooter>
      </headerFooter>
    </customSheetView>
    <customSheetView guid="{3659D36C-86F8-45BE-8B0F-DC260D021512}" showPageBreaks="1" printArea="1" view="pageBreakPreview" topLeftCell="A28">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13"/>
      <headerFooter alignWithMargins="0">
        <oddFooter>&amp;L&amp;"Times New Roman,Italic"&amp;8CDA Form 202 (09/23/2008)&amp;C&amp;"Times New Roman,Italic"&amp;9&amp;P&amp;R&amp;"Times New Roman,Italic"&amp;8&amp;A:&amp;D</oddFooter>
      </headerFooter>
    </customSheetView>
    <customSheetView guid="{8142EFA3-2DB8-4FA0-90CC-65C61CCEFD62}" showPageBreaks="1" printArea="1" view="pageBreakPreview" topLeftCell="A28">
      <selection activeCell="A32" sqref="A32"/>
      <rowBreaks count="1" manualBreakCount="1">
        <brk id="38" max="11" man="1"/>
      </rowBreaks>
      <pageMargins left="0.5" right="0.5" top="0.5" bottom="0.75" header="0.5" footer="0.5"/>
      <pageSetup scale="89" firstPageNumber="16" fitToHeight="2" orientation="landscape" useFirstPageNumber="1" horizontalDpi="4294967292" r:id="rId14"/>
      <headerFooter alignWithMargins="0">
        <oddFooter>&amp;L&amp;"Times New Roman,Italic"&amp;8CDA Form 202 (09/23/2008)&amp;C&amp;"Times New Roman,Italic"&amp;9&amp;P&amp;R&amp;"Times New Roman,Italic"&amp;8&amp;A:&amp;D</oddFooter>
      </headerFooter>
    </customSheetView>
  </customSheetViews>
  <mergeCells count="19">
    <mergeCell ref="M7:N7"/>
    <mergeCell ref="M13:N13"/>
    <mergeCell ref="D11:E11"/>
    <mergeCell ref="H35:J35"/>
    <mergeCell ref="H36:J36"/>
    <mergeCell ref="H37:J37"/>
    <mergeCell ref="H39:J39"/>
    <mergeCell ref="D12:E12"/>
    <mergeCell ref="D13:E13"/>
    <mergeCell ref="D14:E14"/>
    <mergeCell ref="H14:K14"/>
    <mergeCell ref="G24:I24"/>
    <mergeCell ref="G25:I25"/>
    <mergeCell ref="F21:F24"/>
    <mergeCell ref="D6:E6"/>
    <mergeCell ref="D7:E7"/>
    <mergeCell ref="D8:E8"/>
    <mergeCell ref="D9:E9"/>
    <mergeCell ref="D10:E10"/>
  </mergeCells>
  <phoneticPr fontId="17" type="noConversion"/>
  <dataValidations count="1">
    <dataValidation type="list" allowBlank="1" showInputMessage="1" showErrorMessage="1" sqref="F21:F24" xr:uid="{00000000-0002-0000-0400-000000000000}">
      <formula1>"Surplus Cash Model, Contingent Interest Model"</formula1>
    </dataValidation>
  </dataValidations>
  <pageMargins left="0.75" right="0.75" top="0.5" bottom="0.75" header="0.5" footer="0.5"/>
  <pageSetup scale="89" firstPageNumber="14" fitToHeight="2" orientation="landscape" useFirstPageNumber="1" horizontalDpi="4294967292" r:id="rId15"/>
  <headerFooter alignWithMargins="0">
    <oddFooter>&amp;L&amp;"Times New Roman,Italic"&amp;8CDA Form 202 (Revised February 2022)&amp;C&amp;"Times New Roman,Italic"&amp;8&amp;P&amp;R&amp;"Times New Roman,Italic"&amp;8&amp;A:&amp;D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tabColor rgb="FF0000FF"/>
  </sheetPr>
  <dimension ref="A1:R125"/>
  <sheetViews>
    <sheetView showZeros="0" view="pageBreakPreview" zoomScale="90" zoomScaleNormal="100" zoomScaleSheetLayoutView="90" workbookViewId="0">
      <selection activeCell="L57" sqref="L57"/>
    </sheetView>
  </sheetViews>
  <sheetFormatPr defaultColWidth="11.796875" defaultRowHeight="13" x14ac:dyDescent="0.3"/>
  <cols>
    <col min="1" max="1" width="11.796875" customWidth="1"/>
    <col min="6" max="6" width="12.796875" customWidth="1"/>
    <col min="7" max="7" width="11.796875" customWidth="1"/>
    <col min="8" max="8" width="12.796875" customWidth="1"/>
    <col min="9" max="9" width="13.3984375" bestFit="1" customWidth="1"/>
  </cols>
  <sheetData>
    <row r="1" spans="1:9" s="15" customFormat="1" x14ac:dyDescent="0.3">
      <c r="A1" s="435" t="s">
        <v>617</v>
      </c>
      <c r="B1" s="400">
        <f>GENERAL!B6</f>
        <v>0</v>
      </c>
      <c r="I1" s="551" t="str">
        <f>projname</f>
        <v>Project Name</v>
      </c>
    </row>
    <row r="2" spans="1:9" ht="15" customHeight="1" x14ac:dyDescent="0.3">
      <c r="A2" s="290" t="s">
        <v>139</v>
      </c>
      <c r="B2" s="3"/>
      <c r="C2" s="3"/>
      <c r="D2" s="3"/>
      <c r="E2" s="3"/>
      <c r="F2" s="3"/>
      <c r="G2" s="3"/>
      <c r="H2" s="3"/>
      <c r="I2" s="3"/>
    </row>
    <row r="3" spans="1:9" x14ac:dyDescent="0.3">
      <c r="A3" s="438" t="s">
        <v>337</v>
      </c>
      <c r="B3" s="63"/>
      <c r="C3" s="63"/>
      <c r="D3" s="63"/>
      <c r="E3" s="63"/>
      <c r="F3" s="63"/>
      <c r="G3" s="63"/>
      <c r="H3" s="63"/>
      <c r="I3" s="63"/>
    </row>
    <row r="4" spans="1:9" ht="10" customHeight="1" x14ac:dyDescent="0.3">
      <c r="A4" s="436"/>
    </row>
    <row r="5" spans="1:9" x14ac:dyDescent="0.3">
      <c r="A5" s="435" t="s">
        <v>348</v>
      </c>
    </row>
    <row r="6" spans="1:9" ht="39" x14ac:dyDescent="0.3">
      <c r="A6" s="49" t="s">
        <v>346</v>
      </c>
      <c r="B6" s="62"/>
      <c r="C6" s="62"/>
      <c r="D6" s="62"/>
      <c r="E6" s="70" t="s">
        <v>347</v>
      </c>
      <c r="F6" s="52" t="s">
        <v>445</v>
      </c>
      <c r="G6" s="61" t="s">
        <v>407</v>
      </c>
      <c r="H6" s="64" t="s">
        <v>408</v>
      </c>
      <c r="I6" s="45" t="s">
        <v>409</v>
      </c>
    </row>
    <row r="7" spans="1:9" x14ac:dyDescent="0.3">
      <c r="A7" s="446" t="s">
        <v>423</v>
      </c>
      <c r="C7" s="34"/>
      <c r="D7" s="34"/>
      <c r="E7" s="69"/>
      <c r="F7" s="27"/>
      <c r="G7" s="174"/>
      <c r="H7" s="40"/>
      <c r="I7" s="265">
        <f t="shared" ref="I7:I14" si="0">F7-G7-H7</f>
        <v>0</v>
      </c>
    </row>
    <row r="8" spans="1:9" x14ac:dyDescent="0.3">
      <c r="A8" s="446" t="s">
        <v>437</v>
      </c>
      <c r="B8" s="34"/>
      <c r="C8" s="34"/>
      <c r="D8" s="68"/>
      <c r="E8" s="122" t="str">
        <f>IF(F8=0,"",F8/F7)</f>
        <v/>
      </c>
      <c r="F8" s="4" t="s">
        <v>446</v>
      </c>
      <c r="G8" s="107"/>
      <c r="H8" s="4"/>
      <c r="I8" s="266">
        <f t="shared" si="0"/>
        <v>0</v>
      </c>
    </row>
    <row r="9" spans="1:9" x14ac:dyDescent="0.3">
      <c r="A9" s="446" t="s">
        <v>438</v>
      </c>
      <c r="B9" s="34"/>
      <c r="C9" s="34"/>
      <c r="D9" s="68"/>
      <c r="E9" s="122" t="str">
        <f>IF(F9=0,"",F9/F7)</f>
        <v/>
      </c>
      <c r="F9" s="4" t="s">
        <v>446</v>
      </c>
      <c r="G9" s="107"/>
      <c r="H9" s="4"/>
      <c r="I9" s="266">
        <f t="shared" si="0"/>
        <v>0</v>
      </c>
    </row>
    <row r="10" spans="1:9" x14ac:dyDescent="0.3">
      <c r="A10" s="446" t="s">
        <v>439</v>
      </c>
      <c r="B10" s="34"/>
      <c r="C10" s="34"/>
      <c r="D10" s="68"/>
      <c r="E10" s="122" t="str">
        <f>IF(F10=0,"",F10/F7)</f>
        <v/>
      </c>
      <c r="F10" s="4" t="s">
        <v>446</v>
      </c>
      <c r="G10" s="107"/>
      <c r="H10" s="4"/>
      <c r="I10" s="266">
        <f t="shared" si="0"/>
        <v>0</v>
      </c>
    </row>
    <row r="11" spans="1:9" x14ac:dyDescent="0.3">
      <c r="A11" s="446" t="s">
        <v>440</v>
      </c>
      <c r="B11" s="34"/>
      <c r="C11" s="34"/>
      <c r="D11" s="68"/>
      <c r="E11" s="69"/>
      <c r="F11" s="4" t="s">
        <v>446</v>
      </c>
      <c r="G11" s="107"/>
      <c r="H11" s="4"/>
      <c r="I11" s="266">
        <f t="shared" si="0"/>
        <v>0</v>
      </c>
    </row>
    <row r="12" spans="1:9" x14ac:dyDescent="0.3">
      <c r="A12" s="446" t="s">
        <v>441</v>
      </c>
      <c r="B12" s="34"/>
      <c r="C12" s="34"/>
      <c r="D12" s="68"/>
      <c r="E12" s="69"/>
      <c r="F12" s="4"/>
      <c r="G12" s="107"/>
      <c r="H12" s="4"/>
      <c r="I12" s="266">
        <f t="shared" si="0"/>
        <v>0</v>
      </c>
    </row>
    <row r="13" spans="1:9" x14ac:dyDescent="0.3">
      <c r="A13" s="436" t="s">
        <v>442</v>
      </c>
      <c r="E13" s="154"/>
      <c r="F13" s="156">
        <f>SUM(F7:F12)</f>
        <v>0</v>
      </c>
      <c r="G13" s="156">
        <f>SUM(G7:G12)</f>
        <v>0</v>
      </c>
      <c r="H13" s="157">
        <f>SUM(H7:H12)</f>
        <v>0</v>
      </c>
      <c r="I13" s="267">
        <f>F13-H13</f>
        <v>0</v>
      </c>
    </row>
    <row r="14" spans="1:9" x14ac:dyDescent="0.3">
      <c r="A14" s="592" t="s">
        <v>436</v>
      </c>
      <c r="E14" s="155" t="str">
        <f>IF(F14=0,"",F14/F13)</f>
        <v/>
      </c>
      <c r="F14" s="154" t="s">
        <v>446</v>
      </c>
      <c r="G14" s="67"/>
      <c r="H14" s="68"/>
      <c r="I14" s="12">
        <f t="shared" si="0"/>
        <v>0</v>
      </c>
    </row>
    <row r="15" spans="1:9" x14ac:dyDescent="0.3">
      <c r="A15" s="435" t="s">
        <v>443</v>
      </c>
      <c r="F15" s="151">
        <f>SUM(F13:F14)</f>
        <v>0</v>
      </c>
      <c r="G15" s="151">
        <f>SUM(G13:G14)</f>
        <v>0</v>
      </c>
      <c r="H15" s="151">
        <f>SUM(H13:H14)</f>
        <v>0</v>
      </c>
      <c r="I15" s="256">
        <f>SUM(I13:I14)</f>
        <v>0</v>
      </c>
    </row>
    <row r="16" spans="1:9" ht="10" customHeight="1" x14ac:dyDescent="0.3">
      <c r="A16" s="436"/>
    </row>
    <row r="17" spans="1:9" x14ac:dyDescent="0.3">
      <c r="A17" s="435" t="s">
        <v>229</v>
      </c>
    </row>
    <row r="18" spans="1:9" ht="39" x14ac:dyDescent="0.3">
      <c r="A18" s="49" t="s">
        <v>346</v>
      </c>
      <c r="B18" s="62"/>
      <c r="C18" s="62"/>
      <c r="D18" s="62"/>
      <c r="E18" s="70" t="s">
        <v>347</v>
      </c>
      <c r="F18" s="52" t="s">
        <v>445</v>
      </c>
      <c r="G18" s="61" t="s">
        <v>407</v>
      </c>
      <c r="H18" s="64" t="s">
        <v>408</v>
      </c>
      <c r="I18" s="45" t="s">
        <v>409</v>
      </c>
    </row>
    <row r="19" spans="1:9" x14ac:dyDescent="0.3">
      <c r="A19" s="446" t="s">
        <v>658</v>
      </c>
      <c r="B19" s="34"/>
      <c r="C19" s="34"/>
      <c r="D19" s="68"/>
      <c r="E19" s="122" t="str">
        <f>IF(F19=0,"",F19/F13)</f>
        <v/>
      </c>
      <c r="F19" s="110" t="s">
        <v>446</v>
      </c>
      <c r="G19" s="110" t="s">
        <v>2</v>
      </c>
      <c r="H19" s="110" t="s">
        <v>2</v>
      </c>
      <c r="I19" s="139">
        <f t="shared" ref="I19:I31" si="1">F19-G19-H19</f>
        <v>0</v>
      </c>
    </row>
    <row r="20" spans="1:9" x14ac:dyDescent="0.3">
      <c r="A20" s="446" t="s">
        <v>444</v>
      </c>
      <c r="B20" s="34"/>
      <c r="C20" s="34"/>
      <c r="D20" s="68"/>
      <c r="E20" s="122" t="str">
        <f>IF(F20=0,"",F20/F13)</f>
        <v/>
      </c>
      <c r="F20" s="4" t="s">
        <v>446</v>
      </c>
      <c r="G20" s="4"/>
      <c r="H20" s="4"/>
      <c r="I20" s="141">
        <f t="shared" si="1"/>
        <v>0</v>
      </c>
    </row>
    <row r="21" spans="1:9" x14ac:dyDescent="0.3">
      <c r="A21" s="446" t="s">
        <v>449</v>
      </c>
      <c r="B21" s="34"/>
      <c r="C21" s="34"/>
      <c r="D21" s="68"/>
      <c r="E21" s="122" t="str">
        <f>IF(F21=0,"",F21/F13)</f>
        <v/>
      </c>
      <c r="F21" s="4" t="s">
        <v>446</v>
      </c>
      <c r="G21" s="4"/>
      <c r="H21" s="4"/>
      <c r="I21" s="141">
        <f t="shared" si="1"/>
        <v>0</v>
      </c>
    </row>
    <row r="22" spans="1:9" x14ac:dyDescent="0.3">
      <c r="A22" s="446" t="s">
        <v>424</v>
      </c>
      <c r="B22" s="34"/>
      <c r="C22" s="34"/>
      <c r="D22" s="68"/>
      <c r="E22" s="69"/>
      <c r="F22" s="4" t="s">
        <v>446</v>
      </c>
      <c r="G22" s="4"/>
      <c r="H22" s="4"/>
      <c r="I22" s="140">
        <f t="shared" si="1"/>
        <v>0</v>
      </c>
    </row>
    <row r="23" spans="1:9" x14ac:dyDescent="0.3">
      <c r="A23" s="446" t="s">
        <v>515</v>
      </c>
      <c r="B23" s="34"/>
      <c r="C23" s="34"/>
      <c r="D23" s="68"/>
      <c r="E23" s="122" t="str">
        <f>IF(F23=0,"",F23/F7)</f>
        <v/>
      </c>
      <c r="F23" s="4"/>
      <c r="G23" s="10"/>
      <c r="H23" s="4"/>
      <c r="I23" s="140">
        <f t="shared" si="1"/>
        <v>0</v>
      </c>
    </row>
    <row r="24" spans="1:9" x14ac:dyDescent="0.3">
      <c r="A24" s="446" t="s">
        <v>516</v>
      </c>
      <c r="B24" s="34"/>
      <c r="C24" s="34"/>
      <c r="D24" s="68"/>
      <c r="E24" s="69"/>
      <c r="F24" s="4" t="s">
        <v>446</v>
      </c>
      <c r="G24" s="10"/>
      <c r="H24" s="108"/>
      <c r="I24" s="140">
        <f t="shared" si="1"/>
        <v>0</v>
      </c>
    </row>
    <row r="25" spans="1:9" x14ac:dyDescent="0.3">
      <c r="A25" s="446" t="s">
        <v>517</v>
      </c>
      <c r="B25" s="34"/>
      <c r="C25" s="34"/>
      <c r="D25" s="68"/>
      <c r="E25" s="69"/>
      <c r="F25" s="4" t="s">
        <v>446</v>
      </c>
      <c r="G25" s="4"/>
      <c r="H25" s="4"/>
      <c r="I25" s="140">
        <f t="shared" si="1"/>
        <v>0</v>
      </c>
    </row>
    <row r="26" spans="1:9" x14ac:dyDescent="0.3">
      <c r="A26" s="446" t="s">
        <v>518</v>
      </c>
      <c r="B26" s="34"/>
      <c r="C26" s="34"/>
      <c r="D26" s="68"/>
      <c r="E26" s="69"/>
      <c r="F26" s="4" t="s">
        <v>446</v>
      </c>
      <c r="G26" s="4"/>
      <c r="H26" s="4"/>
      <c r="I26" s="140">
        <f t="shared" si="1"/>
        <v>0</v>
      </c>
    </row>
    <row r="27" spans="1:9" ht="11.5" customHeight="1" x14ac:dyDescent="0.3">
      <c r="A27" s="446" t="s">
        <v>519</v>
      </c>
      <c r="B27" s="34"/>
      <c r="C27" s="34"/>
      <c r="D27" s="68"/>
      <c r="E27" s="69"/>
      <c r="F27" s="4" t="s">
        <v>446</v>
      </c>
      <c r="G27" s="4"/>
      <c r="H27" s="4"/>
      <c r="I27" s="140">
        <f t="shared" si="1"/>
        <v>0</v>
      </c>
    </row>
    <row r="28" spans="1:9" x14ac:dyDescent="0.3">
      <c r="A28" s="446" t="s">
        <v>520</v>
      </c>
      <c r="B28" s="34"/>
      <c r="C28" s="34"/>
      <c r="D28" s="68"/>
      <c r="E28" s="69"/>
      <c r="F28" s="4" t="s">
        <v>446</v>
      </c>
      <c r="G28" s="4"/>
      <c r="H28" s="4"/>
      <c r="I28" s="140">
        <f t="shared" si="1"/>
        <v>0</v>
      </c>
    </row>
    <row r="29" spans="1:9" x14ac:dyDescent="0.3">
      <c r="A29" s="446" t="s">
        <v>521</v>
      </c>
      <c r="B29" s="34"/>
      <c r="C29" s="34"/>
      <c r="D29" s="68"/>
      <c r="E29" s="69"/>
      <c r="F29" s="4" t="s">
        <v>446</v>
      </c>
      <c r="G29" s="4"/>
      <c r="H29" s="4"/>
      <c r="I29" s="140">
        <f t="shared" si="1"/>
        <v>0</v>
      </c>
    </row>
    <row r="30" spans="1:9" x14ac:dyDescent="0.3">
      <c r="A30" s="446" t="s">
        <v>522</v>
      </c>
      <c r="B30" s="34"/>
      <c r="C30" s="34"/>
      <c r="D30" s="68"/>
      <c r="E30" s="69"/>
      <c r="F30" s="4" t="s">
        <v>446</v>
      </c>
      <c r="G30" s="4"/>
      <c r="H30" s="4"/>
      <c r="I30" s="140">
        <f t="shared" si="1"/>
        <v>0</v>
      </c>
    </row>
    <row r="31" spans="1:9" ht="11.5" customHeight="1" x14ac:dyDescent="0.3">
      <c r="A31" s="446" t="s">
        <v>523</v>
      </c>
      <c r="B31" s="34"/>
      <c r="C31" s="34"/>
      <c r="D31" s="68"/>
      <c r="E31" s="69"/>
      <c r="F31" s="4"/>
      <c r="G31" s="4"/>
      <c r="H31" s="4"/>
      <c r="I31" s="140">
        <f t="shared" si="1"/>
        <v>0</v>
      </c>
    </row>
    <row r="32" spans="1:9" ht="11.5" customHeight="1" x14ac:dyDescent="0.3">
      <c r="A32" s="435" t="s">
        <v>777</v>
      </c>
      <c r="F32" s="135">
        <f>+SUM(F19:F31)</f>
        <v>0</v>
      </c>
      <c r="G32" s="135">
        <f>+SUM(G19:G31)</f>
        <v>0</v>
      </c>
      <c r="H32" s="135">
        <f>+SUM(H19:H31)</f>
        <v>0</v>
      </c>
      <c r="I32" s="135">
        <f>+SUM(I19:I31)</f>
        <v>0</v>
      </c>
    </row>
    <row r="33" spans="1:9" ht="10" customHeight="1" x14ac:dyDescent="0.3">
      <c r="A33" s="436"/>
    </row>
    <row r="34" spans="1:9" x14ac:dyDescent="0.3">
      <c r="A34" s="435" t="s">
        <v>141</v>
      </c>
    </row>
    <row r="35" spans="1:9" ht="39" x14ac:dyDescent="0.3">
      <c r="A35" s="49" t="s">
        <v>346</v>
      </c>
      <c r="B35" s="62"/>
      <c r="C35" s="62"/>
      <c r="D35" s="62"/>
      <c r="E35" s="70"/>
      <c r="F35" s="52" t="s">
        <v>445</v>
      </c>
      <c r="G35" s="61" t="s">
        <v>407</v>
      </c>
      <c r="H35" s="64" t="s">
        <v>408</v>
      </c>
      <c r="I35" s="45" t="s">
        <v>409</v>
      </c>
    </row>
    <row r="36" spans="1:9" x14ac:dyDescent="0.3">
      <c r="A36" s="446" t="s">
        <v>524</v>
      </c>
      <c r="B36" s="34"/>
      <c r="C36" s="34"/>
      <c r="D36" s="34"/>
      <c r="E36" s="68"/>
      <c r="F36" s="128" t="s">
        <v>446</v>
      </c>
      <c r="G36" s="110" t="s">
        <v>2</v>
      </c>
      <c r="H36" s="110" t="s">
        <v>2</v>
      </c>
      <c r="I36" s="139">
        <f t="shared" ref="I36:I51" si="2">F36-G36-H36</f>
        <v>0</v>
      </c>
    </row>
    <row r="37" spans="1:9" x14ac:dyDescent="0.3">
      <c r="A37" s="446" t="s">
        <v>525</v>
      </c>
      <c r="B37" s="34"/>
      <c r="C37" s="34"/>
      <c r="D37" s="34"/>
      <c r="E37" s="68"/>
      <c r="F37" s="4" t="s">
        <v>446</v>
      </c>
      <c r="G37" s="4"/>
      <c r="H37" s="4"/>
      <c r="I37" s="130">
        <f t="shared" si="2"/>
        <v>0</v>
      </c>
    </row>
    <row r="38" spans="1:9" x14ac:dyDescent="0.3">
      <c r="A38" s="446" t="s">
        <v>526</v>
      </c>
      <c r="B38" s="34"/>
      <c r="C38" s="34"/>
      <c r="D38" s="34"/>
      <c r="E38" s="68"/>
      <c r="F38" s="4" t="s">
        <v>446</v>
      </c>
      <c r="G38" s="4"/>
      <c r="H38" s="4"/>
      <c r="I38" s="130">
        <f t="shared" si="2"/>
        <v>0</v>
      </c>
    </row>
    <row r="39" spans="1:9" x14ac:dyDescent="0.3">
      <c r="A39" s="446" t="s">
        <v>527</v>
      </c>
      <c r="B39" s="34"/>
      <c r="C39" s="34"/>
      <c r="D39" s="34"/>
      <c r="E39" s="68"/>
      <c r="F39" s="4">
        <v>0</v>
      </c>
      <c r="G39" s="4"/>
      <c r="H39" s="4"/>
      <c r="I39" s="130">
        <f t="shared" si="2"/>
        <v>0</v>
      </c>
    </row>
    <row r="40" spans="1:9" x14ac:dyDescent="0.3">
      <c r="A40" s="446" t="s">
        <v>528</v>
      </c>
      <c r="B40" s="34"/>
      <c r="C40" s="34"/>
      <c r="D40" s="34"/>
      <c r="E40" s="68"/>
      <c r="F40" s="4" t="s">
        <v>446</v>
      </c>
      <c r="G40" s="4"/>
      <c r="H40" s="4"/>
      <c r="I40" s="130">
        <f t="shared" si="2"/>
        <v>0</v>
      </c>
    </row>
    <row r="41" spans="1:9" x14ac:dyDescent="0.3">
      <c r="A41" s="446" t="s">
        <v>529</v>
      </c>
      <c r="B41" s="34"/>
      <c r="C41" s="34"/>
      <c r="D41" s="34"/>
      <c r="E41" s="585" t="s">
        <v>886</v>
      </c>
      <c r="F41" s="4" t="s">
        <v>446</v>
      </c>
      <c r="G41" s="4"/>
      <c r="H41" s="4"/>
      <c r="I41" s="130">
        <f>F41-H41</f>
        <v>0</v>
      </c>
    </row>
    <row r="42" spans="1:9" x14ac:dyDescent="0.3">
      <c r="A42" s="446" t="s">
        <v>769</v>
      </c>
      <c r="B42" s="34"/>
      <c r="C42" s="34"/>
      <c r="D42" s="34"/>
      <c r="E42" s="68"/>
      <c r="F42" s="4" t="s">
        <v>446</v>
      </c>
      <c r="G42" s="4"/>
      <c r="H42" s="4"/>
      <c r="I42" s="130">
        <f t="shared" si="2"/>
        <v>0</v>
      </c>
    </row>
    <row r="43" spans="1:9" x14ac:dyDescent="0.3">
      <c r="A43" s="593" t="s">
        <v>696</v>
      </c>
      <c r="B43" s="282"/>
      <c r="C43" s="282"/>
      <c r="D43" s="282"/>
      <c r="E43" s="283"/>
      <c r="F43" s="284"/>
      <c r="G43" s="284"/>
      <c r="H43" s="284"/>
      <c r="I43" s="285"/>
    </row>
    <row r="44" spans="1:9" x14ac:dyDescent="0.3">
      <c r="A44" s="593" t="s">
        <v>659</v>
      </c>
      <c r="B44" s="282"/>
      <c r="C44" s="282"/>
      <c r="D44" s="282"/>
      <c r="E44" s="283"/>
      <c r="F44" s="284"/>
      <c r="G44" s="284"/>
      <c r="H44" s="284"/>
      <c r="I44" s="285"/>
    </row>
    <row r="45" spans="1:9" s="275" customFormat="1" x14ac:dyDescent="0.3">
      <c r="A45" s="593" t="s">
        <v>695</v>
      </c>
      <c r="B45" s="286"/>
      <c r="C45" s="286"/>
      <c r="D45" s="286"/>
      <c r="E45" s="287"/>
      <c r="F45" s="288"/>
      <c r="G45" s="288"/>
      <c r="H45" s="288"/>
      <c r="I45" s="289"/>
    </row>
    <row r="46" spans="1:9" x14ac:dyDescent="0.3">
      <c r="A46" s="593" t="s">
        <v>697</v>
      </c>
      <c r="B46" s="282"/>
      <c r="C46" s="282"/>
      <c r="D46" s="282"/>
      <c r="E46" s="283"/>
      <c r="F46" s="284"/>
      <c r="G46" s="284"/>
      <c r="H46" s="284"/>
      <c r="I46" s="285"/>
    </row>
    <row r="47" spans="1:9" x14ac:dyDescent="0.3">
      <c r="A47" s="593" t="s">
        <v>660</v>
      </c>
      <c r="B47" s="282"/>
      <c r="C47" s="282"/>
      <c r="D47" s="282"/>
      <c r="E47" s="283"/>
      <c r="F47" s="284"/>
      <c r="G47" s="284"/>
      <c r="H47" s="284"/>
      <c r="I47" s="285"/>
    </row>
    <row r="48" spans="1:9" x14ac:dyDescent="0.3">
      <c r="A48" s="446" t="s">
        <v>667</v>
      </c>
      <c r="B48" s="34"/>
      <c r="C48" s="34"/>
      <c r="D48" s="34"/>
      <c r="E48" s="68"/>
      <c r="F48" s="4" t="s">
        <v>446</v>
      </c>
      <c r="G48" s="4"/>
      <c r="H48" s="4"/>
      <c r="I48" s="130">
        <f t="shared" si="2"/>
        <v>0</v>
      </c>
    </row>
    <row r="49" spans="1:9" x14ac:dyDescent="0.3">
      <c r="A49" s="446" t="s">
        <v>668</v>
      </c>
      <c r="B49" s="34"/>
      <c r="C49" s="34"/>
      <c r="D49" s="34"/>
      <c r="E49" s="68"/>
      <c r="F49" s="4" t="s">
        <v>446</v>
      </c>
      <c r="G49" s="4"/>
      <c r="H49" s="4"/>
      <c r="I49" s="130">
        <f t="shared" si="2"/>
        <v>0</v>
      </c>
    </row>
    <row r="50" spans="1:9" x14ac:dyDescent="0.3">
      <c r="A50" s="446" t="s">
        <v>669</v>
      </c>
      <c r="B50" s="34"/>
      <c r="C50" s="34"/>
      <c r="D50" s="34"/>
      <c r="E50" s="68"/>
      <c r="F50" s="4" t="s">
        <v>446</v>
      </c>
      <c r="G50" s="4"/>
      <c r="H50" s="4"/>
      <c r="I50" s="130">
        <f t="shared" si="2"/>
        <v>0</v>
      </c>
    </row>
    <row r="51" spans="1:9" x14ac:dyDescent="0.3">
      <c r="A51" s="446" t="s">
        <v>670</v>
      </c>
      <c r="B51" s="34"/>
      <c r="C51" s="34"/>
      <c r="D51" s="34"/>
      <c r="E51" s="68"/>
      <c r="F51" s="4">
        <v>0</v>
      </c>
      <c r="G51" s="4"/>
      <c r="H51" s="4"/>
      <c r="I51" s="130">
        <f t="shared" si="2"/>
        <v>0</v>
      </c>
    </row>
    <row r="52" spans="1:9" x14ac:dyDescent="0.3">
      <c r="A52" s="446" t="s">
        <v>671</v>
      </c>
      <c r="B52" s="34"/>
      <c r="C52" s="34"/>
      <c r="D52" s="34"/>
      <c r="E52" s="68"/>
      <c r="F52" s="4"/>
      <c r="G52" s="4"/>
      <c r="H52" s="4"/>
      <c r="I52" s="130"/>
    </row>
    <row r="53" spans="1:9" x14ac:dyDescent="0.3">
      <c r="A53" s="435" t="s">
        <v>778</v>
      </c>
      <c r="F53" s="135">
        <f>+SUM(F36:F52)</f>
        <v>0</v>
      </c>
      <c r="G53" s="135">
        <f>+SUM(G36:G52)</f>
        <v>0</v>
      </c>
      <c r="H53" s="135">
        <f>+SUM(H36:H52)</f>
        <v>0</v>
      </c>
      <c r="I53" s="135">
        <f>+SUM(I36:I52)</f>
        <v>0</v>
      </c>
    </row>
    <row r="54" spans="1:9" x14ac:dyDescent="0.3">
      <c r="A54" s="15"/>
    </row>
    <row r="55" spans="1:9" x14ac:dyDescent="0.3">
      <c r="A55" s="442" t="s">
        <v>489</v>
      </c>
    </row>
    <row r="56" spans="1:9" x14ac:dyDescent="0.3">
      <c r="A56" s="435" t="s">
        <v>142</v>
      </c>
    </row>
    <row r="57" spans="1:9" ht="39" x14ac:dyDescent="0.3">
      <c r="A57" s="49" t="s">
        <v>346</v>
      </c>
      <c r="B57" s="62"/>
      <c r="C57" s="62"/>
      <c r="D57" s="62"/>
      <c r="E57" s="70"/>
      <c r="F57" s="52" t="s">
        <v>445</v>
      </c>
      <c r="G57" s="61" t="s">
        <v>407</v>
      </c>
      <c r="H57" s="64" t="s">
        <v>408</v>
      </c>
      <c r="I57" s="45" t="s">
        <v>409</v>
      </c>
    </row>
    <row r="58" spans="1:9" x14ac:dyDescent="0.3">
      <c r="A58" s="446" t="s">
        <v>661</v>
      </c>
      <c r="B58" s="34"/>
      <c r="C58" s="34"/>
      <c r="D58" s="34"/>
      <c r="E58" s="68"/>
      <c r="F58" s="110" t="s">
        <v>446</v>
      </c>
      <c r="G58" s="110" t="s">
        <v>2</v>
      </c>
      <c r="H58" s="178"/>
      <c r="I58" s="139">
        <f t="shared" ref="I58:I64" si="3">F58-G58-H58</f>
        <v>0</v>
      </c>
    </row>
    <row r="59" spans="1:9" x14ac:dyDescent="0.3">
      <c r="A59" s="446" t="s">
        <v>662</v>
      </c>
      <c r="B59" s="34"/>
      <c r="C59" s="34"/>
      <c r="D59" s="34"/>
      <c r="E59" s="68"/>
      <c r="F59" s="4"/>
      <c r="G59" s="16"/>
      <c r="H59" s="17"/>
      <c r="I59" s="130">
        <f t="shared" si="3"/>
        <v>0</v>
      </c>
    </row>
    <row r="60" spans="1:9" x14ac:dyDescent="0.3">
      <c r="A60" s="446" t="s">
        <v>663</v>
      </c>
      <c r="B60" s="34"/>
      <c r="C60" s="34"/>
      <c r="D60" s="34"/>
      <c r="E60" s="68"/>
      <c r="F60" s="4" t="s">
        <v>446</v>
      </c>
      <c r="G60" s="4"/>
      <c r="H60" s="107"/>
      <c r="I60" s="130">
        <f t="shared" si="3"/>
        <v>0</v>
      </c>
    </row>
    <row r="61" spans="1:9" x14ac:dyDescent="0.3">
      <c r="A61" s="446" t="s">
        <v>664</v>
      </c>
      <c r="B61" s="34"/>
      <c r="C61" s="34"/>
      <c r="D61" s="34"/>
      <c r="E61" s="68"/>
      <c r="F61" s="4" t="s">
        <v>446</v>
      </c>
      <c r="G61" s="4"/>
      <c r="H61" s="107"/>
      <c r="I61" s="130">
        <f t="shared" si="3"/>
        <v>0</v>
      </c>
    </row>
    <row r="62" spans="1:9" x14ac:dyDescent="0.3">
      <c r="A62" s="446" t="s">
        <v>665</v>
      </c>
      <c r="B62" s="34"/>
      <c r="C62" s="34"/>
      <c r="D62" s="34"/>
      <c r="E62" s="68"/>
      <c r="F62" s="4">
        <v>0</v>
      </c>
      <c r="G62" s="4"/>
      <c r="H62" s="107"/>
      <c r="I62" s="130">
        <f t="shared" si="3"/>
        <v>0</v>
      </c>
    </row>
    <row r="63" spans="1:9" x14ac:dyDescent="0.3">
      <c r="A63" s="446" t="s">
        <v>666</v>
      </c>
      <c r="B63" s="34"/>
      <c r="C63" s="34"/>
      <c r="D63" s="34"/>
      <c r="E63" s="68"/>
      <c r="F63" s="98"/>
      <c r="G63" s="98"/>
      <c r="H63" s="179"/>
      <c r="I63" s="175"/>
    </row>
    <row r="64" spans="1:9" x14ac:dyDescent="0.3">
      <c r="A64" s="446" t="s">
        <v>672</v>
      </c>
      <c r="B64" s="34"/>
      <c r="C64" s="34"/>
      <c r="D64" s="34"/>
      <c r="E64" s="68"/>
      <c r="F64" s="98"/>
      <c r="G64" s="98"/>
      <c r="H64" s="179"/>
      <c r="I64" s="175">
        <f t="shared" si="3"/>
        <v>0</v>
      </c>
    </row>
    <row r="65" spans="1:9" ht="13.5" thickBot="1" x14ac:dyDescent="0.35">
      <c r="A65" s="436" t="s">
        <v>673</v>
      </c>
      <c r="F65" s="176">
        <f>SUM(F58:F64)</f>
        <v>0</v>
      </c>
      <c r="G65" s="176">
        <f>+SUM(G58:G64)</f>
        <v>0</v>
      </c>
      <c r="H65" s="176">
        <f>+SUM(H58:H64)</f>
        <v>0</v>
      </c>
      <c r="I65" s="176">
        <f>+SUM(I58:I64)</f>
        <v>0</v>
      </c>
    </row>
    <row r="66" spans="1:9" ht="13.5" thickBot="1" x14ac:dyDescent="0.35">
      <c r="A66" s="436" t="s">
        <v>674</v>
      </c>
      <c r="F66" s="177">
        <f>+SUM(+F15+F32+F53+F65)</f>
        <v>0</v>
      </c>
      <c r="G66" s="177">
        <f>+SUM(+G65+G53+G32+G15)</f>
        <v>0</v>
      </c>
      <c r="H66" s="177">
        <f>+SUM(+H53+H32+H15)</f>
        <v>0</v>
      </c>
      <c r="I66" s="177">
        <f>+SUM(+I65+I53+I32+I15)</f>
        <v>0</v>
      </c>
    </row>
    <row r="67" spans="1:9" x14ac:dyDescent="0.3">
      <c r="A67" s="435"/>
    </row>
    <row r="68" spans="1:9" x14ac:dyDescent="0.3">
      <c r="A68" s="438" t="s">
        <v>338</v>
      </c>
      <c r="B68" s="20"/>
      <c r="C68" s="20"/>
      <c r="D68" s="20"/>
      <c r="E68" s="20"/>
      <c r="F68" s="20"/>
      <c r="G68" s="20"/>
      <c r="H68" s="20"/>
      <c r="I68" s="20"/>
    </row>
    <row r="69" spans="1:9" x14ac:dyDescent="0.3">
      <c r="A69" s="436"/>
    </row>
    <row r="70" spans="1:9" x14ac:dyDescent="0.3">
      <c r="A70" s="435" t="s">
        <v>143</v>
      </c>
    </row>
    <row r="71" spans="1:9" ht="39" x14ac:dyDescent="0.3">
      <c r="A71" s="49" t="s">
        <v>346</v>
      </c>
      <c r="B71" s="62"/>
      <c r="C71" s="62"/>
      <c r="D71" s="62"/>
      <c r="E71" s="70"/>
      <c r="F71" s="52" t="s">
        <v>445</v>
      </c>
      <c r="G71" s="61" t="s">
        <v>407</v>
      </c>
      <c r="H71" s="64" t="s">
        <v>408</v>
      </c>
      <c r="I71" s="45" t="s">
        <v>409</v>
      </c>
    </row>
    <row r="72" spans="1:9" x14ac:dyDescent="0.3">
      <c r="A72" s="446" t="s">
        <v>887</v>
      </c>
      <c r="B72" s="34"/>
      <c r="C72" s="34"/>
      <c r="D72" s="34"/>
      <c r="E72" s="68"/>
      <c r="F72" s="135">
        <f>I114</f>
        <v>0</v>
      </c>
      <c r="G72" s="16"/>
      <c r="H72" s="40"/>
      <c r="I72" s="139">
        <f>F72-H72</f>
        <v>0</v>
      </c>
    </row>
    <row r="73" spans="1:9" x14ac:dyDescent="0.3">
      <c r="A73" s="446" t="s">
        <v>888</v>
      </c>
      <c r="B73" s="34"/>
      <c r="C73" s="34"/>
      <c r="D73" s="34"/>
      <c r="E73" s="68"/>
      <c r="F73" s="129">
        <f>I121</f>
        <v>0</v>
      </c>
      <c r="G73" s="116"/>
      <c r="H73" s="16"/>
      <c r="I73" s="130">
        <f>F73-G73</f>
        <v>0</v>
      </c>
    </row>
    <row r="74" spans="1:9" x14ac:dyDescent="0.3">
      <c r="A74" s="436" t="s">
        <v>770</v>
      </c>
      <c r="F74" s="135">
        <f>F72+F73</f>
        <v>0</v>
      </c>
      <c r="G74" s="139">
        <f>G73</f>
        <v>0</v>
      </c>
      <c r="H74" s="139">
        <f>H72</f>
        <v>0</v>
      </c>
      <c r="I74" s="139">
        <f>I72+I73</f>
        <v>0</v>
      </c>
    </row>
    <row r="75" spans="1:9" x14ac:dyDescent="0.3">
      <c r="A75" s="436"/>
    </row>
    <row r="76" spans="1:9" x14ac:dyDescent="0.3">
      <c r="A76" s="435" t="s">
        <v>145</v>
      </c>
    </row>
    <row r="77" spans="1:9" ht="39" x14ac:dyDescent="0.3">
      <c r="A77" s="49" t="s">
        <v>346</v>
      </c>
      <c r="B77" s="62"/>
      <c r="C77" s="62"/>
      <c r="D77" s="62"/>
      <c r="E77" s="70"/>
      <c r="F77" s="52" t="s">
        <v>445</v>
      </c>
      <c r="G77" s="61" t="s">
        <v>407</v>
      </c>
      <c r="H77" s="64" t="s">
        <v>408</v>
      </c>
      <c r="I77" s="45" t="s">
        <v>409</v>
      </c>
    </row>
    <row r="78" spans="1:9" x14ac:dyDescent="0.3">
      <c r="A78" s="446" t="s">
        <v>675</v>
      </c>
      <c r="B78" s="34"/>
      <c r="C78" s="34"/>
      <c r="D78" s="34"/>
      <c r="E78" s="68"/>
      <c r="F78" s="110" t="s">
        <v>446</v>
      </c>
      <c r="G78" s="110" t="s">
        <v>2</v>
      </c>
      <c r="H78" s="110" t="s">
        <v>2</v>
      </c>
      <c r="I78" s="139">
        <f t="shared" ref="I78:I88" si="4">F78-G78-H78</f>
        <v>0</v>
      </c>
    </row>
    <row r="79" spans="1:9" x14ac:dyDescent="0.3">
      <c r="A79" s="446" t="s">
        <v>676</v>
      </c>
      <c r="B79" s="34"/>
      <c r="C79" s="34"/>
      <c r="D79" s="34"/>
      <c r="E79" s="68"/>
      <c r="F79" s="4" t="s">
        <v>446</v>
      </c>
      <c r="G79" s="4"/>
      <c r="H79" s="4"/>
      <c r="I79" s="130">
        <f t="shared" si="4"/>
        <v>0</v>
      </c>
    </row>
    <row r="80" spans="1:9" x14ac:dyDescent="0.3">
      <c r="A80" s="446" t="s">
        <v>677</v>
      </c>
      <c r="B80" s="34"/>
      <c r="C80" s="34"/>
      <c r="D80" s="34"/>
      <c r="E80" s="68"/>
      <c r="F80" s="4" t="s">
        <v>446</v>
      </c>
      <c r="G80" s="4"/>
      <c r="H80" s="4"/>
      <c r="I80" s="130">
        <f t="shared" si="4"/>
        <v>0</v>
      </c>
    </row>
    <row r="81" spans="1:18" x14ac:dyDescent="0.3">
      <c r="A81" s="446" t="s">
        <v>678</v>
      </c>
      <c r="B81" s="34"/>
      <c r="C81" s="34"/>
      <c r="D81" s="34"/>
      <c r="E81" s="68"/>
      <c r="F81" s="4" t="s">
        <v>446</v>
      </c>
      <c r="G81" s="4"/>
      <c r="H81" s="4"/>
      <c r="I81" s="130">
        <f t="shared" si="4"/>
        <v>0</v>
      </c>
    </row>
    <row r="82" spans="1:18" x14ac:dyDescent="0.3">
      <c r="A82" s="446" t="s">
        <v>679</v>
      </c>
      <c r="B82" s="34"/>
      <c r="C82" s="34"/>
      <c r="D82" s="34"/>
      <c r="E82" s="68"/>
      <c r="F82" s="4" t="s">
        <v>446</v>
      </c>
      <c r="G82" s="4"/>
      <c r="H82" s="4"/>
      <c r="I82" s="130">
        <f t="shared" si="4"/>
        <v>0</v>
      </c>
    </row>
    <row r="83" spans="1:18" x14ac:dyDescent="0.3">
      <c r="A83" s="446" t="s">
        <v>680</v>
      </c>
      <c r="B83" s="34"/>
      <c r="C83" s="34"/>
      <c r="D83" s="34"/>
      <c r="E83" s="68"/>
      <c r="F83" s="4" t="s">
        <v>446</v>
      </c>
      <c r="G83" s="4"/>
      <c r="H83" s="4"/>
      <c r="I83" s="130">
        <f t="shared" si="4"/>
        <v>0</v>
      </c>
    </row>
    <row r="84" spans="1:18" s="198" customFormat="1" x14ac:dyDescent="0.3">
      <c r="A84" s="446" t="s">
        <v>681</v>
      </c>
      <c r="B84" s="34"/>
      <c r="C84" s="34"/>
      <c r="D84" s="34"/>
      <c r="E84" s="68"/>
      <c r="F84" s="4"/>
      <c r="G84" s="4"/>
      <c r="H84" s="4"/>
      <c r="I84" s="130">
        <f t="shared" si="4"/>
        <v>0</v>
      </c>
      <c r="J84"/>
      <c r="K84"/>
      <c r="L84"/>
      <c r="M84"/>
      <c r="N84"/>
      <c r="O84"/>
      <c r="P84"/>
      <c r="Q84"/>
      <c r="R84"/>
    </row>
    <row r="85" spans="1:18" s="198" customFormat="1" x14ac:dyDescent="0.3">
      <c r="A85" s="446" t="s">
        <v>682</v>
      </c>
      <c r="B85" s="34"/>
      <c r="C85" s="34"/>
      <c r="D85" s="34"/>
      <c r="E85" s="68"/>
      <c r="F85" s="4"/>
      <c r="G85" s="4"/>
      <c r="H85" s="4"/>
      <c r="I85" s="130">
        <f t="shared" si="4"/>
        <v>0</v>
      </c>
      <c r="J85"/>
      <c r="K85"/>
      <c r="L85"/>
      <c r="M85"/>
      <c r="N85"/>
      <c r="O85"/>
      <c r="P85"/>
      <c r="Q85"/>
      <c r="R85"/>
    </row>
    <row r="86" spans="1:18" x14ac:dyDescent="0.3">
      <c r="A86" s="446" t="s">
        <v>683</v>
      </c>
      <c r="B86" s="34"/>
      <c r="C86" s="34"/>
      <c r="D86" s="34"/>
      <c r="E86" s="68"/>
      <c r="F86" s="4" t="s">
        <v>446</v>
      </c>
      <c r="G86" s="4"/>
      <c r="H86" s="4"/>
      <c r="I86" s="130">
        <f t="shared" si="4"/>
        <v>0</v>
      </c>
    </row>
    <row r="87" spans="1:18" x14ac:dyDescent="0.3">
      <c r="A87" s="446" t="s">
        <v>684</v>
      </c>
      <c r="B87" s="34"/>
      <c r="C87" s="34"/>
      <c r="D87" s="34"/>
      <c r="E87" s="68"/>
      <c r="F87" s="4" t="s">
        <v>446</v>
      </c>
      <c r="G87" s="4"/>
      <c r="H87" s="4"/>
      <c r="I87" s="130">
        <f t="shared" si="4"/>
        <v>0</v>
      </c>
    </row>
    <row r="88" spans="1:18" x14ac:dyDescent="0.3">
      <c r="A88" s="446" t="s">
        <v>685</v>
      </c>
      <c r="B88" s="34"/>
      <c r="C88" s="34"/>
      <c r="D88" s="34"/>
      <c r="E88" s="68"/>
      <c r="F88" s="4"/>
      <c r="G88" s="4"/>
      <c r="H88" s="4"/>
      <c r="I88" s="130">
        <f t="shared" si="4"/>
        <v>0</v>
      </c>
    </row>
    <row r="89" spans="1:18" x14ac:dyDescent="0.3">
      <c r="A89" s="436" t="s">
        <v>686</v>
      </c>
      <c r="F89" s="142">
        <f>SUM(F78:F88)</f>
        <v>0</v>
      </c>
      <c r="G89" s="142">
        <f>SUM(G78:G88)</f>
        <v>0</v>
      </c>
      <c r="H89" s="142">
        <f>SUM(H78:H88)</f>
        <v>0</v>
      </c>
      <c r="I89" s="142">
        <f>SUM(I78:I88)</f>
        <v>0</v>
      </c>
    </row>
    <row r="90" spans="1:18" x14ac:dyDescent="0.3">
      <c r="A90" s="436"/>
    </row>
    <row r="91" spans="1:18" x14ac:dyDescent="0.3">
      <c r="A91" s="435" t="s">
        <v>336</v>
      </c>
    </row>
    <row r="92" spans="1:18" ht="39" x14ac:dyDescent="0.3">
      <c r="A92" s="49" t="s">
        <v>346</v>
      </c>
      <c r="B92" s="62"/>
      <c r="C92" s="62"/>
      <c r="D92" s="62"/>
      <c r="E92" s="70"/>
      <c r="F92" s="52" t="s">
        <v>445</v>
      </c>
      <c r="G92" s="61" t="s">
        <v>407</v>
      </c>
      <c r="H92" s="64" t="s">
        <v>408</v>
      </c>
      <c r="I92" s="45" t="s">
        <v>409</v>
      </c>
    </row>
    <row r="93" spans="1:18" x14ac:dyDescent="0.3">
      <c r="A93" s="446" t="s">
        <v>687</v>
      </c>
      <c r="B93" s="34"/>
      <c r="C93" s="34"/>
      <c r="D93" s="34"/>
      <c r="E93" s="68"/>
      <c r="F93" s="40" t="s">
        <v>446</v>
      </c>
      <c r="G93" s="16"/>
      <c r="H93" s="17"/>
      <c r="I93" s="114" t="str">
        <f>F93</f>
        <v xml:space="preserve"> </v>
      </c>
    </row>
    <row r="94" spans="1:18" x14ac:dyDescent="0.3">
      <c r="A94" s="446" t="s">
        <v>688</v>
      </c>
      <c r="B94" s="34"/>
      <c r="C94" s="34"/>
      <c r="D94" s="34"/>
      <c r="E94" s="68"/>
      <c r="F94" s="162" t="s">
        <v>446</v>
      </c>
      <c r="G94" s="16"/>
      <c r="H94" s="17"/>
      <c r="I94" s="131" t="str">
        <f>F94</f>
        <v xml:space="preserve"> </v>
      </c>
    </row>
    <row r="95" spans="1:18" x14ac:dyDescent="0.3">
      <c r="A95" s="446" t="s">
        <v>689</v>
      </c>
      <c r="B95" s="34"/>
      <c r="C95" s="34"/>
      <c r="D95" s="34"/>
      <c r="E95" s="68"/>
      <c r="F95" s="162" t="s">
        <v>446</v>
      </c>
      <c r="G95" s="16"/>
      <c r="H95" s="17"/>
      <c r="I95" s="129" t="str">
        <f>F95</f>
        <v xml:space="preserve"> </v>
      </c>
    </row>
    <row r="96" spans="1:18" x14ac:dyDescent="0.3">
      <c r="A96" s="446" t="s">
        <v>690</v>
      </c>
      <c r="B96" s="34"/>
      <c r="C96" s="34"/>
      <c r="D96" s="34"/>
      <c r="E96" s="68"/>
      <c r="F96" s="162"/>
      <c r="G96" s="16"/>
      <c r="H96" s="17"/>
      <c r="I96" s="129">
        <f>F96</f>
        <v>0</v>
      </c>
    </row>
    <row r="97" spans="1:9" x14ac:dyDescent="0.3">
      <c r="A97" s="446" t="s">
        <v>691</v>
      </c>
      <c r="B97" s="34"/>
      <c r="C97" s="34"/>
      <c r="D97" s="34"/>
      <c r="E97" s="68"/>
      <c r="F97" s="4">
        <v>0</v>
      </c>
      <c r="G97" s="16"/>
      <c r="H97" s="17"/>
      <c r="I97" s="129">
        <f>F97</f>
        <v>0</v>
      </c>
    </row>
    <row r="98" spans="1:9" x14ac:dyDescent="0.3">
      <c r="A98" s="436" t="s">
        <v>692</v>
      </c>
      <c r="F98" s="142">
        <f>SUM(F93:F97)</f>
        <v>0</v>
      </c>
      <c r="G98" s="16"/>
      <c r="H98" s="17"/>
      <c r="I98" s="142">
        <f>SUM(I93:I97)</f>
        <v>0</v>
      </c>
    </row>
    <row r="99" spans="1:9" x14ac:dyDescent="0.3">
      <c r="A99" s="436" t="s">
        <v>693</v>
      </c>
      <c r="F99" s="143">
        <f>F98+F89+F74+F66</f>
        <v>0</v>
      </c>
      <c r="G99" s="143">
        <f>G89+G74+G66</f>
        <v>0</v>
      </c>
      <c r="H99" s="143">
        <f>H89+H74+H66</f>
        <v>0</v>
      </c>
      <c r="I99" s="143">
        <f>I98+I89+I74+I66</f>
        <v>0</v>
      </c>
    </row>
    <row r="100" spans="1:9" x14ac:dyDescent="0.3">
      <c r="A100" s="594"/>
      <c r="F100" s="219"/>
      <c r="G100" s="219"/>
      <c r="H100" s="219"/>
      <c r="I100" s="219"/>
    </row>
    <row r="101" spans="1:9" x14ac:dyDescent="0.3">
      <c r="A101" s="442" t="s">
        <v>489</v>
      </c>
    </row>
    <row r="102" spans="1:9" x14ac:dyDescent="0.3">
      <c r="A102" s="435"/>
    </row>
    <row r="103" spans="1:9" x14ac:dyDescent="0.3">
      <c r="A103" s="438" t="s">
        <v>416</v>
      </c>
      <c r="B103" s="20"/>
      <c r="C103" s="20"/>
      <c r="D103" s="20"/>
      <c r="E103" s="20"/>
      <c r="F103" s="20"/>
      <c r="G103" s="20"/>
      <c r="H103" s="20"/>
      <c r="I103" s="20"/>
    </row>
    <row r="104" spans="1:9" x14ac:dyDescent="0.3">
      <c r="A104" s="15"/>
    </row>
    <row r="105" spans="1:9" ht="32" x14ac:dyDescent="0.3">
      <c r="A105" s="435" t="s">
        <v>276</v>
      </c>
      <c r="F105" s="105" t="s">
        <v>419</v>
      </c>
      <c r="G105" s="105" t="s">
        <v>420</v>
      </c>
    </row>
    <row r="106" spans="1:9" x14ac:dyDescent="0.3">
      <c r="A106" s="436" t="s">
        <v>779</v>
      </c>
      <c r="F106" s="144">
        <f>F66</f>
        <v>0</v>
      </c>
      <c r="G106" s="69"/>
    </row>
    <row r="107" spans="1:9" x14ac:dyDescent="0.3">
      <c r="A107" s="436" t="s">
        <v>780</v>
      </c>
      <c r="F107" s="132">
        <f>-F65</f>
        <v>0</v>
      </c>
      <c r="G107" s="69"/>
    </row>
    <row r="108" spans="1:9" x14ac:dyDescent="0.3">
      <c r="A108" s="436" t="s">
        <v>452</v>
      </c>
      <c r="F108" s="132">
        <f>-F14</f>
        <v>0</v>
      </c>
      <c r="G108" s="69"/>
    </row>
    <row r="109" spans="1:9" x14ac:dyDescent="0.3">
      <c r="A109" s="436" t="s">
        <v>781</v>
      </c>
      <c r="F109" s="132">
        <f>-F41</f>
        <v>0</v>
      </c>
      <c r="G109" s="103"/>
    </row>
    <row r="110" spans="1:9" x14ac:dyDescent="0.3">
      <c r="A110" s="436" t="s">
        <v>481</v>
      </c>
      <c r="F110" s="132">
        <f>F106+F107+F108+F109</f>
        <v>0</v>
      </c>
      <c r="G110" s="69"/>
    </row>
    <row r="111" spans="1:9" x14ac:dyDescent="0.3">
      <c r="A111" s="436" t="s">
        <v>417</v>
      </c>
      <c r="F111" s="132">
        <f>IF(F110&gt;10000000,10000000,F110)</f>
        <v>0</v>
      </c>
      <c r="G111" s="132">
        <f>IF(F110&gt;10000000,10000000,F110)</f>
        <v>0</v>
      </c>
    </row>
    <row r="112" spans="1:9" x14ac:dyDescent="0.3">
      <c r="A112" s="436" t="s">
        <v>274</v>
      </c>
      <c r="F112" s="111">
        <f>F110-F111</f>
        <v>0</v>
      </c>
      <c r="G112" s="160">
        <f>G111</f>
        <v>0</v>
      </c>
    </row>
    <row r="113" spans="1:9" x14ac:dyDescent="0.3">
      <c r="A113" s="436" t="s">
        <v>273</v>
      </c>
      <c r="F113" s="112">
        <v>0.1</v>
      </c>
      <c r="G113" s="112">
        <v>0.15</v>
      </c>
    </row>
    <row r="114" spans="1:9" x14ac:dyDescent="0.3">
      <c r="A114" s="436" t="s">
        <v>276</v>
      </c>
      <c r="F114" s="145">
        <f>F112*F113</f>
        <v>0</v>
      </c>
      <c r="G114" s="145">
        <f>G112*G113</f>
        <v>0</v>
      </c>
      <c r="H114" s="24" t="s">
        <v>277</v>
      </c>
      <c r="I114" s="145">
        <f>F114+G114</f>
        <v>0</v>
      </c>
    </row>
    <row r="115" spans="1:9" x14ac:dyDescent="0.3">
      <c r="A115" s="436"/>
    </row>
    <row r="116" spans="1:9" x14ac:dyDescent="0.3">
      <c r="A116" s="435" t="s">
        <v>272</v>
      </c>
    </row>
    <row r="117" spans="1:9" x14ac:dyDescent="0.3">
      <c r="A117" s="436" t="s">
        <v>490</v>
      </c>
      <c r="F117" s="144">
        <f>F65</f>
        <v>0</v>
      </c>
      <c r="G117" s="69"/>
    </row>
    <row r="118" spans="1:9" x14ac:dyDescent="0.3">
      <c r="A118" s="436" t="s">
        <v>418</v>
      </c>
      <c r="F118" s="132">
        <f>IF(F117&gt;10000000,10000000,F117)</f>
        <v>0</v>
      </c>
      <c r="G118" s="132">
        <f>IF(F117&gt;10000000,10000000,F117)</f>
        <v>0</v>
      </c>
    </row>
    <row r="119" spans="1:9" x14ac:dyDescent="0.3">
      <c r="A119" s="436" t="s">
        <v>275</v>
      </c>
      <c r="F119" s="161">
        <f>F117-F118</f>
        <v>0</v>
      </c>
      <c r="G119" s="160">
        <f>G118</f>
        <v>0</v>
      </c>
    </row>
    <row r="120" spans="1:9" x14ac:dyDescent="0.3">
      <c r="A120" s="436" t="s">
        <v>273</v>
      </c>
      <c r="F120" s="180">
        <v>0.05</v>
      </c>
      <c r="G120" s="180">
        <v>0.1</v>
      </c>
    </row>
    <row r="121" spans="1:9" x14ac:dyDescent="0.3">
      <c r="A121" s="436" t="s">
        <v>272</v>
      </c>
      <c r="F121" s="145">
        <f>+F119*F120</f>
        <v>0</v>
      </c>
      <c r="G121" s="145">
        <f>G120*G118</f>
        <v>0</v>
      </c>
      <c r="H121" s="24" t="s">
        <v>277</v>
      </c>
      <c r="I121" s="145">
        <f>F121+G121</f>
        <v>0</v>
      </c>
    </row>
    <row r="122" spans="1:9" x14ac:dyDescent="0.3">
      <c r="A122" s="436"/>
      <c r="F122" s="58"/>
    </row>
    <row r="123" spans="1:9" ht="13.5" x14ac:dyDescent="0.35">
      <c r="A123" s="435" t="s">
        <v>491</v>
      </c>
      <c r="F123" s="58"/>
      <c r="I123" s="145">
        <f>I114+I121</f>
        <v>0</v>
      </c>
    </row>
    <row r="124" spans="1:9" x14ac:dyDescent="0.3">
      <c r="A124" s="436"/>
    </row>
    <row r="125" spans="1:9" x14ac:dyDescent="0.3">
      <c r="A125" s="435" t="s">
        <v>550</v>
      </c>
    </row>
  </sheetData>
  <customSheetViews>
    <customSheetView guid="{76F395A0-B7E9-4489-8589-E8786779257B}" showPageBreaks="1" zeroValues="0" printArea="1" view="pageLayout">
      <rowBreaks count="2" manualBreakCount="2">
        <brk id="52" max="16383" man="1"/>
        <brk id="99" max="8" man="1"/>
      </rowBreaks>
      <pageMargins left="0.5" right="0.5" top="0.5" bottom="0.75" header="0.5" footer="0.5"/>
      <pageSetup scale="91" firstPageNumber="11" orientation="portrait" useFirstPageNumber="1" horizontalDpi="4294967292" r:id="rId1"/>
      <headerFooter alignWithMargins="0">
        <oddFooter>&amp;L&amp;"Times New Roman,Italic"&amp;8CDA Form 202 revised 10/25/16&amp;C&amp;"Times New Roman,Italic"&amp;9&amp;P&amp;R&amp;"Times New Roman,Italic"&amp;8&amp;A:&amp;D</oddFooter>
      </headerFooter>
    </customSheetView>
    <customSheetView guid="{C39AB591-3723-49A0-B177-B840906E8341}" showPageBreaks="1" zeroValues="0" printArea="1" view="pageBreakPreview">
      <selection activeCell="A2" sqref="A2"/>
      <rowBreaks count="2" manualBreakCount="2">
        <brk id="52" max="16383" man="1"/>
        <brk id="99" max="8" man="1"/>
      </rowBreaks>
      <pageMargins left="0.5" right="0.5" top="0.5" bottom="0.75" header="0.5" footer="0.5"/>
      <pageSetup scale="91" firstPageNumber="13" orientation="portrait" useFirstPageNumber="1" horizontalDpi="4294967292" r:id="rId2"/>
      <headerFooter alignWithMargins="0">
        <oddFooter>&amp;L&amp;"Times New Roman,Italic"&amp;8CDA Form 202 (09/23/2008)&amp;C&amp;"Times New Roman,Italic"&amp;9&amp;P&amp;R&amp;"Times New Roman,Italic"&amp;8&amp;A:&amp;D</oddFooter>
      </headerFooter>
    </customSheetView>
    <customSheetView guid="{E132EC1F-F891-4922-AB90-4FA7835D9B5A}" showPageBreaks="1" zeroValues="0" printArea="1" view="pageBreakPreview" topLeftCell="A91">
      <selection activeCell="D18" sqref="D18"/>
      <rowBreaks count="2" manualBreakCount="2">
        <brk id="52" max="16383" man="1"/>
        <brk id="99" max="8" man="1"/>
      </rowBreaks>
      <pageMargins left="0.5" right="0.5" top="0.5" bottom="0.75" header="0.5" footer="0.5"/>
      <pageSetup scale="91" firstPageNumber="13" orientation="portrait" useFirstPageNumber="1" horizontalDpi="4294967292" r:id="rId3"/>
      <headerFooter alignWithMargins="0">
        <oddFooter>&amp;L&amp;"Times New Roman,Italic"&amp;8CDA Form 202 (09/23/2008)&amp;C&amp;"Times New Roman,Italic"&amp;9&amp;P&amp;R&amp;"Times New Roman,Italic"&amp;8&amp;A:&amp;D</oddFooter>
      </headerFooter>
    </customSheetView>
    <customSheetView guid="{602BBDD0-2A0B-434E-AE8E-4C472F9AEC01}" showPageBreaks="1" zeroValues="0" printArea="1" view="pageBreakPreview" topLeftCell="A115">
      <selection activeCell="A100" sqref="A100"/>
      <rowBreaks count="2" manualBreakCount="2">
        <brk id="52" max="16383" man="1"/>
        <brk id="99" max="8" man="1"/>
      </rowBreaks>
      <pageMargins left="0.5" right="0.5" top="0.5" bottom="0.75" header="0.5" footer="0.5"/>
      <pageSetup scale="91" firstPageNumber="13" orientation="portrait"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C2565ED2-FB16-4AD9-AFF0-CED4C44F72DA}" showPageBreaks="1" zeroValues="0" printArea="1" view="pageBreakPreview" showRuler="0" topLeftCell="A96">
      <selection activeCell="E116" sqref="E116"/>
      <rowBreaks count="2" manualBreakCount="2">
        <brk id="52" max="16383" man="1"/>
        <brk id="99" max="8" man="1"/>
      </rowBreaks>
      <pageMargins left="0.5" right="0.5" top="0.5" bottom="0.75" header="0.5" footer="0.5"/>
      <pageSetup scale="91" firstPageNumber="13" orientation="portrait" useFirstPageNumber="1" horizontalDpi="4294967292" r:id="rId5"/>
      <headerFooter alignWithMargins="0">
        <oddFooter>&amp;L&amp;"Times New Roman,Italic"&amp;8CDA Form 202 (09/23/2008)&amp;C&amp;"Times New Roman,Italic"&amp;9&amp;P&amp;R&amp;"Times New Roman,Italic"&amp;8&amp;A:&amp;D</oddFooter>
      </headerFooter>
    </customSheetView>
    <customSheetView guid="{0A080B76-CAC1-49D6-A14B-9DA724D07E2A}" showPageBreaks="1" zeroValues="0" printArea="1" view="pageBreakPreview" showRuler="0" topLeftCell="A86">
      <selection activeCell="F86" sqref="F86"/>
      <rowBreaks count="2" manualBreakCount="2">
        <brk id="52" max="16383" man="1"/>
        <brk id="99" max="8" man="1"/>
      </rowBreaks>
      <pageMargins left="0.5" right="0.5" top="0.5" bottom="0.75" header="0.5" footer="0.5"/>
      <pageSetup scale="93" firstPageNumber="13" orientation="portrait" useFirstPageNumber="1" horizontalDpi="4294967292" r:id="rId6"/>
      <headerFooter alignWithMargins="0">
        <oddFooter>&amp;L&amp;"Times New Roman,Italic"&amp;8CDA Form 202 (07/01/2008)&amp;C&amp;"Times New Roman,Italic"&amp;9&amp;P&amp;R&amp;"Times New Roman,Italic"&amp;8GENERAL INFORMATION:&amp;D</oddFooter>
      </headerFooter>
    </customSheetView>
    <customSheetView guid="{DC289960-5C22-11D6-B699-00010261CDBB}" zeroValues="0" showRuler="0" topLeftCell="A99">
      <selection activeCell="D113" sqref="D113"/>
      <rowBreaks count="1" manualBreakCount="1">
        <brk id="94" max="16383" man="1"/>
      </rowBreaks>
      <pageMargins left="0.5" right="0.25" top="0.5" bottom="0.5" header="0.5" footer="0.5"/>
      <pageSetup firstPageNumber="11" orientation="portrait" useFirstPageNumber="1" horizontalDpi="4294967292" r:id="rId7"/>
      <headerFooter alignWithMargins="0"/>
    </customSheetView>
    <customSheetView guid="{714B32FB-A92F-4F7C-8495-8C3BCEB888AE}" showPageBreaks="1" zeroValues="0" view="pageBreakPreview" showRuler="0">
      <selection activeCell="G12" sqref="G12"/>
      <rowBreaks count="2" manualBreakCount="2">
        <brk id="51" max="16383" man="1"/>
        <brk id="98" max="16383" man="1"/>
      </rowBreaks>
      <pageMargins left="0.5" right="0.5" top="0.5" bottom="0.75" header="0.5" footer="0.5"/>
      <pageSetup scale="95" firstPageNumber="13" orientation="portrait" useFirstPageNumber="1" horizontalDpi="4294967292" r:id="rId8"/>
      <headerFooter alignWithMargins="0">
        <oddFooter>&amp;L&amp;"Times New Roman,Italic"&amp;8CDA Form 202 (07/01/2008)&amp;C&amp;"Times New Roman,Italic"&amp;9&amp;P&amp;R&amp;"Times New Roman,Italic"&amp;8GENERAL INFORMATION:&amp;D</oddFooter>
      </headerFooter>
    </customSheetView>
    <customSheetView guid="{A1879216-4226-4AD8-8303-3842A38BCF1B}" showPageBreaks="1" zeroValues="0" printArea="1" view="pageBreakPreview" showRuler="0" topLeftCell="A96">
      <selection activeCell="E116" sqref="E116"/>
      <rowBreaks count="2" manualBreakCount="2">
        <brk id="52" max="16383" man="1"/>
        <brk id="99" max="8" man="1"/>
      </rowBreaks>
      <pageMargins left="0.5" right="0.5" top="0.5" bottom="0.75" header="0.5" footer="0.5"/>
      <pageSetup scale="91" firstPageNumber="13" orientation="portrait"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3B78583D-5B6A-4751-8EF2-A2270A01FB56}" showPageBreaks="1" zeroValues="0" printArea="1" view="pageBreakPreview">
      <selection activeCell="E88" sqref="E88"/>
      <rowBreaks count="2" manualBreakCount="2">
        <brk id="52" max="16383" man="1"/>
        <brk id="99" max="8" man="1"/>
      </rowBreaks>
      <pageMargins left="0.5" right="0.5" top="0.5" bottom="0.75" header="0.5" footer="0.5"/>
      <pageSetup scale="91" firstPageNumber="13" orientation="portrait"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9A1BF858-0700-49AF-A308-5283E02DA063}" showPageBreaks="1" zeroValues="0" printArea="1" view="pageBreakPreview" topLeftCell="A115">
      <selection activeCell="A100" sqref="A100"/>
      <rowBreaks count="2" manualBreakCount="2">
        <brk id="52" max="16383" man="1"/>
        <brk id="99" max="8" man="1"/>
      </rowBreaks>
      <pageMargins left="0.5" right="0.5" top="0.5" bottom="0.75" header="0.5" footer="0.5"/>
      <pageSetup scale="91" firstPageNumber="13" orientation="portrait"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C6533090-8A80-47A4-9BC4-E66215F4127C}" showPageBreaks="1" zeroValues="0" printArea="1" view="pageBreakPreview">
      <selection activeCell="E24" sqref="E24"/>
      <rowBreaks count="2" manualBreakCount="2">
        <brk id="52" max="16383" man="1"/>
        <brk id="99" max="8" man="1"/>
      </rowBreaks>
      <pageMargins left="0.5" right="0.5" top="0.5" bottom="0.75" header="0.5" footer="0.5"/>
      <pageSetup scale="91" firstPageNumber="13" orientation="portrait" useFirstPageNumber="1" horizontalDpi="4294967292" r:id="rId12"/>
      <headerFooter alignWithMargins="0">
        <oddFooter>&amp;L&amp;"Times New Roman,Italic"&amp;8CDA Form 202 (09/23/2008)&amp;C&amp;"Times New Roman,Italic"&amp;9&amp;P&amp;R&amp;"Times New Roman,Italic"&amp;8&amp;A:&amp;D</oddFooter>
      </headerFooter>
    </customSheetView>
    <customSheetView guid="{3659D36C-86F8-45BE-8B0F-DC260D021512}" showPageBreaks="1" zeroValues="0" printArea="1" view="pageBreakPreview" topLeftCell="A91">
      <selection activeCell="D18" sqref="D18"/>
      <rowBreaks count="2" manualBreakCount="2">
        <brk id="52" max="16383" man="1"/>
        <brk id="99" max="8" man="1"/>
      </rowBreaks>
      <pageMargins left="0.5" right="0.5" top="0.5" bottom="0.75" header="0.5" footer="0.5"/>
      <pageSetup scale="91" firstPageNumber="13" orientation="portrait" useFirstPageNumber="1" horizontalDpi="4294967292" r:id="rId13"/>
      <headerFooter alignWithMargins="0">
        <oddFooter>&amp;L&amp;"Times New Roman,Italic"&amp;8CDA Form 202 (09/23/2008)&amp;C&amp;"Times New Roman,Italic"&amp;9&amp;P&amp;R&amp;"Times New Roman,Italic"&amp;8&amp;A:&amp;D</oddFooter>
      </headerFooter>
    </customSheetView>
    <customSheetView guid="{8142EFA3-2DB8-4FA0-90CC-65C61CCEFD62}" showPageBreaks="1" zeroValues="0" printArea="1" view="pageBreakPreview" topLeftCell="A91">
      <selection activeCell="D18" sqref="D18"/>
      <rowBreaks count="2" manualBreakCount="2">
        <brk id="52" max="16383" man="1"/>
        <brk id="99" max="8" man="1"/>
      </rowBreaks>
      <pageMargins left="0.5" right="0.5" top="0.5" bottom="0.75" header="0.5" footer="0.5"/>
      <pageSetup scale="91" firstPageNumber="13" orientation="portrait" useFirstPageNumber="1" horizontalDpi="4294967292" r:id="rId14"/>
      <headerFooter alignWithMargins="0">
        <oddFooter>&amp;L&amp;"Times New Roman,Italic"&amp;8CDA Form 202 (09/23/2008)&amp;C&amp;"Times New Roman,Italic"&amp;9&amp;P&amp;R&amp;"Times New Roman,Italic"&amp;8&amp;A:&amp;D</oddFooter>
      </headerFooter>
    </customSheetView>
  </customSheetViews>
  <phoneticPr fontId="17" type="noConversion"/>
  <pageMargins left="0.5" right="0.5" top="0.5" bottom="0.75" header="0.5" footer="0.5"/>
  <pageSetup scale="91" firstPageNumber="11" orientation="portrait" useFirstPageNumber="1" horizontalDpi="4294967292" r:id="rId15"/>
  <headerFooter alignWithMargins="0">
    <oddFooter>&amp;L&amp;"Times New Roman,Italic"&amp;8CDA Form 202 (Revised February 2022)&amp;C&amp;"Times New Roman,Italic"&amp;8&amp;P&amp;R&amp;"Times New Roman,Italic"&amp;8&amp;A:&amp;D</oddFooter>
  </headerFooter>
  <rowBreaks count="1" manualBreakCount="1">
    <brk id="10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abColor rgb="FF0000FF"/>
  </sheetPr>
  <dimension ref="A1:L130"/>
  <sheetViews>
    <sheetView view="pageBreakPreview" zoomScale="70" zoomScaleNormal="100" zoomScaleSheetLayoutView="70" workbookViewId="0">
      <selection activeCell="I70" sqref="I70"/>
    </sheetView>
  </sheetViews>
  <sheetFormatPr defaultColWidth="11.796875" defaultRowHeight="13" x14ac:dyDescent="0.3"/>
  <cols>
    <col min="1" max="1" width="9.3984375" customWidth="1"/>
    <col min="4" max="4" width="13.19921875" customWidth="1"/>
    <col min="6" max="6" width="13.3984375" customWidth="1"/>
    <col min="7" max="7" width="18.19921875" customWidth="1"/>
    <col min="8" max="8" width="13.19921875" customWidth="1"/>
    <col min="9" max="9" width="12.796875" bestFit="1" customWidth="1"/>
    <col min="12" max="12" width="18.59765625" customWidth="1"/>
  </cols>
  <sheetData>
    <row r="1" spans="1:9" ht="17.5" x14ac:dyDescent="0.35">
      <c r="A1" s="96" t="s">
        <v>349</v>
      </c>
      <c r="B1" s="97"/>
      <c r="C1" s="97"/>
      <c r="D1" s="97"/>
      <c r="E1" s="97"/>
      <c r="F1" s="97"/>
      <c r="G1" s="97"/>
      <c r="H1" s="97"/>
      <c r="I1" s="97"/>
    </row>
    <row r="2" spans="1:9" x14ac:dyDescent="0.3">
      <c r="A2" s="74" t="s">
        <v>493</v>
      </c>
      <c r="B2" s="71"/>
      <c r="C2" s="71"/>
      <c r="D2" s="71"/>
      <c r="E2" s="71"/>
      <c r="F2" s="71"/>
      <c r="G2" s="71"/>
      <c r="H2" s="71"/>
      <c r="I2" s="72"/>
    </row>
    <row r="3" spans="1:9" x14ac:dyDescent="0.3">
      <c r="A3" s="435" t="s">
        <v>617</v>
      </c>
      <c r="B3" s="402">
        <f>GENERAL!B6</f>
        <v>0</v>
      </c>
      <c r="I3" s="551" t="str">
        <f>projname</f>
        <v>Project Name</v>
      </c>
    </row>
    <row r="4" spans="1:9" x14ac:dyDescent="0.3">
      <c r="A4" s="435" t="s">
        <v>350</v>
      </c>
    </row>
    <row r="5" spans="1:9" x14ac:dyDescent="0.3">
      <c r="A5" s="19" t="s">
        <v>284</v>
      </c>
      <c r="B5" t="s">
        <v>43</v>
      </c>
    </row>
    <row r="6" spans="1:9" x14ac:dyDescent="0.3">
      <c r="A6" s="19" t="s">
        <v>284</v>
      </c>
      <c r="B6" t="s">
        <v>421</v>
      </c>
      <c r="C6" s="2"/>
    </row>
    <row r="7" spans="1:9" x14ac:dyDescent="0.3">
      <c r="A7" s="19" t="s">
        <v>284</v>
      </c>
      <c r="B7" t="s">
        <v>480</v>
      </c>
    </row>
    <row r="9" spans="1:9" x14ac:dyDescent="0.3">
      <c r="A9" s="438" t="s">
        <v>351</v>
      </c>
      <c r="B9" s="20"/>
      <c r="C9" s="20"/>
      <c r="D9" s="20"/>
      <c r="E9" s="20"/>
      <c r="F9" s="20"/>
      <c r="G9" s="20"/>
      <c r="H9" s="20"/>
      <c r="I9" s="20"/>
    </row>
    <row r="10" spans="1:9" x14ac:dyDescent="0.3">
      <c r="A10" s="436"/>
    </row>
    <row r="11" spans="1:9" x14ac:dyDescent="0.3">
      <c r="A11" s="435" t="s">
        <v>359</v>
      </c>
    </row>
    <row r="13" spans="1:9" ht="39.5" customHeight="1" x14ac:dyDescent="0.3">
      <c r="A13" s="41" t="s">
        <v>172</v>
      </c>
      <c r="B13" s="65"/>
      <c r="C13" s="59" t="s">
        <v>352</v>
      </c>
      <c r="D13" s="59" t="s">
        <v>173</v>
      </c>
      <c r="E13" s="45" t="s">
        <v>76</v>
      </c>
      <c r="F13" s="45" t="s">
        <v>174</v>
      </c>
      <c r="G13" s="59" t="s">
        <v>175</v>
      </c>
      <c r="H13" s="59" t="s">
        <v>353</v>
      </c>
      <c r="I13" s="59" t="s">
        <v>354</v>
      </c>
    </row>
    <row r="14" spans="1:9" x14ac:dyDescent="0.3">
      <c r="A14" s="10"/>
      <c r="B14" s="12"/>
      <c r="C14" s="4"/>
      <c r="D14" s="73" t="s">
        <v>176</v>
      </c>
      <c r="E14" s="4"/>
      <c r="F14" s="4" t="s">
        <v>2</v>
      </c>
      <c r="G14" s="73" t="s">
        <v>176</v>
      </c>
      <c r="H14" s="73" t="s">
        <v>176</v>
      </c>
      <c r="I14" s="4"/>
    </row>
    <row r="15" spans="1:9" x14ac:dyDescent="0.3">
      <c r="A15" s="10"/>
      <c r="B15" s="12"/>
      <c r="C15" s="4"/>
      <c r="D15" s="73" t="s">
        <v>176</v>
      </c>
      <c r="E15" s="4"/>
      <c r="F15" s="4"/>
      <c r="G15" s="73" t="s">
        <v>176</v>
      </c>
      <c r="H15" s="73" t="s">
        <v>176</v>
      </c>
      <c r="I15" s="4"/>
    </row>
    <row r="16" spans="1:9" x14ac:dyDescent="0.3">
      <c r="A16" s="10"/>
      <c r="B16" s="12"/>
      <c r="C16" s="4"/>
      <c r="D16" s="73" t="s">
        <v>176</v>
      </c>
      <c r="E16" s="4"/>
      <c r="F16" s="4"/>
      <c r="G16" s="73" t="s">
        <v>176</v>
      </c>
      <c r="H16" s="73" t="s">
        <v>176</v>
      </c>
      <c r="I16" s="4"/>
    </row>
    <row r="17" spans="1:9" x14ac:dyDescent="0.3">
      <c r="A17" s="10"/>
      <c r="B17" s="12"/>
      <c r="C17" s="4"/>
      <c r="D17" s="73" t="s">
        <v>176</v>
      </c>
      <c r="E17" s="4"/>
      <c r="F17" s="4"/>
      <c r="G17" s="73" t="s">
        <v>176</v>
      </c>
      <c r="H17" s="73" t="s">
        <v>176</v>
      </c>
      <c r="I17" s="4"/>
    </row>
    <row r="18" spans="1:9" x14ac:dyDescent="0.3">
      <c r="A18" s="10"/>
      <c r="B18" s="12"/>
      <c r="C18" s="4"/>
      <c r="D18" s="73" t="s">
        <v>176</v>
      </c>
      <c r="E18" s="4"/>
      <c r="F18" s="4"/>
      <c r="G18" s="73" t="s">
        <v>176</v>
      </c>
      <c r="H18" s="73" t="s">
        <v>176</v>
      </c>
      <c r="I18" s="4"/>
    </row>
    <row r="19" spans="1:9" x14ac:dyDescent="0.3">
      <c r="A19" s="10"/>
      <c r="B19" s="12"/>
      <c r="C19" s="4"/>
      <c r="D19" s="73" t="s">
        <v>176</v>
      </c>
      <c r="E19" s="4"/>
      <c r="F19" s="4"/>
      <c r="G19" s="73" t="s">
        <v>176</v>
      </c>
      <c r="H19" s="73" t="s">
        <v>176</v>
      </c>
      <c r="I19" s="4"/>
    </row>
    <row r="20" spans="1:9" x14ac:dyDescent="0.3">
      <c r="A20" s="10"/>
      <c r="B20" s="12"/>
      <c r="C20" s="4"/>
      <c r="D20" s="73" t="s">
        <v>176</v>
      </c>
      <c r="E20" s="4"/>
      <c r="F20" s="4"/>
      <c r="G20" s="73" t="s">
        <v>176</v>
      </c>
      <c r="H20" s="73" t="s">
        <v>176</v>
      </c>
      <c r="I20" s="4"/>
    </row>
    <row r="21" spans="1:9" x14ac:dyDescent="0.3">
      <c r="A21" s="10"/>
      <c r="B21" s="12"/>
      <c r="C21" s="4"/>
      <c r="D21" s="73" t="s">
        <v>176</v>
      </c>
      <c r="E21" s="4"/>
      <c r="F21" s="4"/>
      <c r="G21" s="73" t="s">
        <v>176</v>
      </c>
      <c r="H21" s="73" t="s">
        <v>176</v>
      </c>
      <c r="I21" s="4"/>
    </row>
    <row r="22" spans="1:9" x14ac:dyDescent="0.3">
      <c r="A22" s="10"/>
      <c r="B22" s="12"/>
      <c r="C22" s="4"/>
      <c r="D22" s="73" t="s">
        <v>176</v>
      </c>
      <c r="E22" s="4"/>
      <c r="F22" s="4"/>
      <c r="G22" s="73" t="s">
        <v>176</v>
      </c>
      <c r="H22" s="73" t="s">
        <v>176</v>
      </c>
      <c r="I22" s="4"/>
    </row>
    <row r="23" spans="1:9" x14ac:dyDescent="0.3">
      <c r="A23" s="10"/>
      <c r="B23" s="12"/>
      <c r="C23" s="4"/>
      <c r="D23" s="73" t="s">
        <v>176</v>
      </c>
      <c r="E23" s="4"/>
      <c r="F23" s="4"/>
      <c r="G23" s="73" t="s">
        <v>176</v>
      </c>
      <c r="H23" s="73" t="s">
        <v>176</v>
      </c>
      <c r="I23" s="4"/>
    </row>
    <row r="24" spans="1:9" x14ac:dyDescent="0.3">
      <c r="A24" s="10"/>
      <c r="B24" s="12"/>
      <c r="C24" s="4"/>
      <c r="D24" s="73" t="s">
        <v>176</v>
      </c>
      <c r="E24" s="4"/>
      <c r="F24" s="4"/>
      <c r="G24" s="73" t="s">
        <v>176</v>
      </c>
      <c r="H24" s="73" t="s">
        <v>176</v>
      </c>
      <c r="I24" s="4"/>
    </row>
    <row r="25" spans="1:9" x14ac:dyDescent="0.3">
      <c r="A25" s="10"/>
      <c r="B25" s="12"/>
      <c r="C25" s="4"/>
      <c r="D25" s="73" t="s">
        <v>176</v>
      </c>
      <c r="E25" s="4"/>
      <c r="F25" s="4"/>
      <c r="G25" s="73" t="s">
        <v>176</v>
      </c>
      <c r="H25" s="73" t="s">
        <v>176</v>
      </c>
      <c r="I25" s="4"/>
    </row>
    <row r="26" spans="1:9" x14ac:dyDescent="0.3">
      <c r="A26" s="10"/>
      <c r="B26" s="12"/>
      <c r="C26" s="4"/>
      <c r="D26" s="73" t="s">
        <v>176</v>
      </c>
      <c r="E26" s="4"/>
      <c r="F26" s="4"/>
      <c r="G26" s="73" t="s">
        <v>176</v>
      </c>
      <c r="H26" s="73" t="s">
        <v>176</v>
      </c>
      <c r="I26" s="4"/>
    </row>
    <row r="27" spans="1:9" x14ac:dyDescent="0.3">
      <c r="A27" s="10"/>
      <c r="B27" s="12"/>
      <c r="C27" s="4"/>
      <c r="D27" s="73" t="s">
        <v>176</v>
      </c>
      <c r="E27" s="4"/>
      <c r="F27" s="4"/>
      <c r="G27" s="73" t="s">
        <v>176</v>
      </c>
      <c r="H27" s="73" t="s">
        <v>176</v>
      </c>
      <c r="I27" s="4"/>
    </row>
    <row r="28" spans="1:9" x14ac:dyDescent="0.3">
      <c r="A28" s="436" t="s">
        <v>79</v>
      </c>
      <c r="E28" s="4"/>
      <c r="F28" s="115">
        <f>SUM(F14:F27)</f>
        <v>0</v>
      </c>
    </row>
    <row r="29" spans="1:9" x14ac:dyDescent="0.3">
      <c r="A29" s="436"/>
      <c r="F29" s="222"/>
    </row>
    <row r="30" spans="1:9" x14ac:dyDescent="0.3">
      <c r="A30" s="435" t="s">
        <v>504</v>
      </c>
      <c r="F30" s="222"/>
      <c r="I30" s="552" t="s">
        <v>694</v>
      </c>
    </row>
    <row r="31" spans="1:9" x14ac:dyDescent="0.3">
      <c r="A31" s="442" t="s">
        <v>505</v>
      </c>
      <c r="F31" s="222"/>
    </row>
    <row r="32" spans="1:9" x14ac:dyDescent="0.3">
      <c r="A32" s="436"/>
    </row>
    <row r="33" spans="1:9" x14ac:dyDescent="0.3">
      <c r="A33" s="435" t="s">
        <v>422</v>
      </c>
    </row>
    <row r="34" spans="1:9" x14ac:dyDescent="0.3">
      <c r="A34" s="594" t="s">
        <v>361</v>
      </c>
      <c r="D34" s="5" t="s">
        <v>2</v>
      </c>
    </row>
    <row r="35" spans="1:9" x14ac:dyDescent="0.3">
      <c r="A35" s="594" t="s">
        <v>360</v>
      </c>
    </row>
    <row r="36" spans="1:9" ht="18.5" x14ac:dyDescent="0.35">
      <c r="A36" s="19" t="s">
        <v>284</v>
      </c>
      <c r="B36" t="s">
        <v>890</v>
      </c>
      <c r="F36" s="85" t="s">
        <v>53</v>
      </c>
      <c r="G36" s="5"/>
      <c r="H36" s="24" t="s">
        <v>506</v>
      </c>
      <c r="I36" s="341">
        <f>G36*6000</f>
        <v>0</v>
      </c>
    </row>
    <row r="37" spans="1:9" ht="18.5" customHeight="1" x14ac:dyDescent="0.3">
      <c r="A37" s="19" t="s">
        <v>284</v>
      </c>
      <c r="B37" t="s">
        <v>494</v>
      </c>
      <c r="F37" s="85" t="s">
        <v>362</v>
      </c>
      <c r="G37" s="123" t="s">
        <v>2</v>
      </c>
      <c r="H37" s="24" t="s">
        <v>495</v>
      </c>
      <c r="I37" s="342">
        <f>G37*0.2</f>
        <v>0</v>
      </c>
    </row>
    <row r="38" spans="1:9" ht="18.5" x14ac:dyDescent="0.35">
      <c r="A38" s="442" t="s">
        <v>889</v>
      </c>
    </row>
    <row r="39" spans="1:9" x14ac:dyDescent="0.3">
      <c r="A39" s="436"/>
    </row>
    <row r="40" spans="1:9" x14ac:dyDescent="0.3">
      <c r="A40" s="438" t="s">
        <v>358</v>
      </c>
      <c r="B40" s="20"/>
      <c r="C40" s="20"/>
      <c r="D40" s="20"/>
      <c r="E40" s="20"/>
      <c r="F40" s="20"/>
      <c r="G40" s="20"/>
      <c r="H40" s="20"/>
      <c r="I40" s="20"/>
    </row>
    <row r="41" spans="1:9" x14ac:dyDescent="0.3">
      <c r="A41" s="436"/>
    </row>
    <row r="42" spans="1:9" x14ac:dyDescent="0.3">
      <c r="A42" s="435" t="s">
        <v>355</v>
      </c>
    </row>
    <row r="43" spans="1:9" x14ac:dyDescent="0.3">
      <c r="A43" s="19" t="s">
        <v>284</v>
      </c>
      <c r="B43" t="s">
        <v>177</v>
      </c>
    </row>
    <row r="44" spans="1:9" x14ac:dyDescent="0.3">
      <c r="A44" s="19" t="s">
        <v>284</v>
      </c>
      <c r="B44" t="s">
        <v>178</v>
      </c>
    </row>
    <row r="45" spans="1:9" x14ac:dyDescent="0.3">
      <c r="A45" s="19" t="s">
        <v>284</v>
      </c>
      <c r="B45" t="s">
        <v>786</v>
      </c>
    </row>
    <row r="46" spans="1:9" x14ac:dyDescent="0.3">
      <c r="A46" s="435" t="s">
        <v>356</v>
      </c>
    </row>
    <row r="47" spans="1:9" x14ac:dyDescent="0.3">
      <c r="A47" s="436" t="s">
        <v>357</v>
      </c>
    </row>
    <row r="48" spans="1:9" x14ac:dyDescent="0.3">
      <c r="A48" s="19" t="s">
        <v>284</v>
      </c>
      <c r="B48" t="s">
        <v>179</v>
      </c>
    </row>
    <row r="49" spans="1:9" x14ac:dyDescent="0.3">
      <c r="A49" s="19" t="s">
        <v>284</v>
      </c>
      <c r="B49" t="s">
        <v>180</v>
      </c>
    </row>
    <row r="51" spans="1:9" x14ac:dyDescent="0.3">
      <c r="A51" s="438" t="s">
        <v>363</v>
      </c>
      <c r="B51" s="20"/>
      <c r="C51" s="20"/>
      <c r="D51" s="20"/>
      <c r="E51" s="20"/>
      <c r="F51" s="20"/>
      <c r="G51" s="20"/>
      <c r="H51" s="20"/>
      <c r="I51" s="20"/>
    </row>
    <row r="52" spans="1:9" x14ac:dyDescent="0.3">
      <c r="A52" s="435"/>
    </row>
    <row r="53" spans="1:9" x14ac:dyDescent="0.3">
      <c r="A53" s="435" t="s">
        <v>181</v>
      </c>
      <c r="C53" s="5"/>
      <c r="D53" s="5"/>
      <c r="E53" s="5"/>
      <c r="F53" s="5"/>
      <c r="G53" s="5"/>
      <c r="H53" s="5"/>
      <c r="I53" s="5"/>
    </row>
    <row r="54" spans="1:9" x14ac:dyDescent="0.3">
      <c r="A54" s="436" t="s">
        <v>20</v>
      </c>
      <c r="C54" s="5"/>
      <c r="D54" s="5"/>
      <c r="E54" s="5"/>
      <c r="F54" t="s">
        <v>21</v>
      </c>
      <c r="G54" s="8" t="s">
        <v>22</v>
      </c>
      <c r="H54" s="9" t="s">
        <v>15</v>
      </c>
      <c r="I54" s="5"/>
    </row>
    <row r="55" spans="1:9" x14ac:dyDescent="0.3">
      <c r="A55" s="436"/>
    </row>
    <row r="56" spans="1:9" x14ac:dyDescent="0.3">
      <c r="A56" s="435" t="s">
        <v>364</v>
      </c>
      <c r="F56" s="15" t="s">
        <v>365</v>
      </c>
    </row>
    <row r="57" spans="1:9" x14ac:dyDescent="0.3">
      <c r="A57" s="19" t="s">
        <v>284</v>
      </c>
      <c r="B57" t="s">
        <v>182</v>
      </c>
      <c r="F57" s="1" t="s">
        <v>183</v>
      </c>
      <c r="G57" s="1" t="s">
        <v>366</v>
      </c>
      <c r="H57" s="1" t="s">
        <v>184</v>
      </c>
    </row>
    <row r="58" spans="1:9" x14ac:dyDescent="0.3">
      <c r="A58" s="19" t="s">
        <v>284</v>
      </c>
      <c r="B58" t="s">
        <v>185</v>
      </c>
      <c r="F58" s="14" t="s">
        <v>35</v>
      </c>
      <c r="G58" s="75" t="s">
        <v>2</v>
      </c>
      <c r="H58" s="73" t="s">
        <v>176</v>
      </c>
    </row>
    <row r="59" spans="1:9" x14ac:dyDescent="0.3">
      <c r="F59" s="14" t="s">
        <v>35</v>
      </c>
      <c r="G59" s="75" t="s">
        <v>2</v>
      </c>
      <c r="H59" s="73" t="s">
        <v>176</v>
      </c>
    </row>
    <row r="60" spans="1:9" x14ac:dyDescent="0.3">
      <c r="A60" s="435" t="s">
        <v>367</v>
      </c>
      <c r="F60" s="14" t="s">
        <v>35</v>
      </c>
      <c r="G60" s="75" t="s">
        <v>2</v>
      </c>
      <c r="H60" s="73" t="s">
        <v>176</v>
      </c>
    </row>
    <row r="61" spans="1:9" x14ac:dyDescent="0.3">
      <c r="A61" s="19" t="s">
        <v>284</v>
      </c>
      <c r="B61" t="s">
        <v>186</v>
      </c>
      <c r="F61" s="14" t="s">
        <v>35</v>
      </c>
      <c r="G61" s="75" t="s">
        <v>2</v>
      </c>
      <c r="H61" s="73" t="s">
        <v>176</v>
      </c>
    </row>
    <row r="62" spans="1:9" x14ac:dyDescent="0.3">
      <c r="A62" s="19" t="s">
        <v>284</v>
      </c>
      <c r="B62" t="s">
        <v>187</v>
      </c>
      <c r="F62" s="14" t="s">
        <v>35</v>
      </c>
      <c r="G62" s="75" t="s">
        <v>2</v>
      </c>
      <c r="H62" s="73" t="s">
        <v>176</v>
      </c>
    </row>
    <row r="63" spans="1:9" x14ac:dyDescent="0.3">
      <c r="A63" s="19" t="s">
        <v>284</v>
      </c>
      <c r="B63" t="s">
        <v>29</v>
      </c>
      <c r="F63" s="14" t="s">
        <v>35</v>
      </c>
      <c r="G63" s="75" t="s">
        <v>2</v>
      </c>
      <c r="H63" s="73" t="s">
        <v>176</v>
      </c>
    </row>
    <row r="65" spans="1:12" x14ac:dyDescent="0.3">
      <c r="A65" s="438" t="s">
        <v>370</v>
      </c>
      <c r="B65" s="20"/>
      <c r="C65" s="20"/>
      <c r="D65" s="20"/>
      <c r="E65" s="20"/>
      <c r="F65" s="20"/>
      <c r="G65" s="20"/>
      <c r="H65" s="20"/>
      <c r="I65" s="20"/>
    </row>
    <row r="66" spans="1:12" x14ac:dyDescent="0.3">
      <c r="A66" s="436"/>
    </row>
    <row r="67" spans="1:12" x14ac:dyDescent="0.3">
      <c r="A67" s="595" t="s">
        <v>377</v>
      </c>
    </row>
    <row r="68" spans="1:12" ht="26.5" thickBot="1" x14ac:dyDescent="0.35">
      <c r="A68" s="443" t="s">
        <v>369</v>
      </c>
      <c r="B68" s="62"/>
      <c r="C68" s="62"/>
      <c r="D68" s="62"/>
      <c r="E68" s="62"/>
      <c r="F68" s="62"/>
      <c r="G68" s="78"/>
      <c r="H68" s="61" t="s">
        <v>140</v>
      </c>
      <c r="I68" s="64" t="s">
        <v>368</v>
      </c>
    </row>
    <row r="69" spans="1:12" x14ac:dyDescent="0.3">
      <c r="A69" s="446" t="s">
        <v>371</v>
      </c>
      <c r="B69" s="34"/>
      <c r="C69" s="34"/>
      <c r="D69" s="34"/>
      <c r="E69" s="34"/>
      <c r="F69" s="34"/>
      <c r="G69" s="68"/>
      <c r="H69" s="137">
        <f>USES!G99</f>
        <v>0</v>
      </c>
      <c r="I69" s="135">
        <f>USES!H99</f>
        <v>0</v>
      </c>
      <c r="K69" s="563">
        <f>IF(GENERAL!$C$8="4% Project",SUM('TAX CREDIT'!H69:I69),0)</f>
        <v>0</v>
      </c>
      <c r="L69" s="564" t="s">
        <v>362</v>
      </c>
    </row>
    <row r="70" spans="1:12" x14ac:dyDescent="0.3">
      <c r="A70" s="446" t="s">
        <v>496</v>
      </c>
      <c r="B70" s="34"/>
      <c r="C70" s="34"/>
      <c r="D70" s="34"/>
      <c r="E70" s="34"/>
      <c r="F70" s="34"/>
      <c r="G70" s="68"/>
      <c r="H70" s="211"/>
      <c r="I70" s="146">
        <f>(-G115)</f>
        <v>0</v>
      </c>
      <c r="K70" s="565">
        <f>IF(GENERAL!$C$8="4% Project",USES!F59,0)</f>
        <v>0</v>
      </c>
      <c r="L70" s="566" t="s">
        <v>833</v>
      </c>
    </row>
    <row r="71" spans="1:12" x14ac:dyDescent="0.3">
      <c r="A71" s="446" t="s">
        <v>497</v>
      </c>
      <c r="B71" s="34"/>
      <c r="C71" s="34"/>
      <c r="D71" s="34"/>
      <c r="E71" s="34"/>
      <c r="F71" s="34"/>
      <c r="G71" s="68"/>
      <c r="H71" s="147" t="s">
        <v>81</v>
      </c>
      <c r="I71" s="147" t="s">
        <v>81</v>
      </c>
      <c r="K71" s="567">
        <f>SUM(K69:K70)</f>
        <v>0</v>
      </c>
      <c r="L71" s="568"/>
    </row>
    <row r="72" spans="1:12" x14ac:dyDescent="0.3">
      <c r="A72" s="446" t="s">
        <v>498</v>
      </c>
      <c r="B72" s="34"/>
      <c r="C72" s="34"/>
      <c r="D72" s="34"/>
      <c r="E72" s="34"/>
      <c r="F72" s="34"/>
      <c r="G72" s="68"/>
      <c r="H72" s="147" t="s">
        <v>81</v>
      </c>
      <c r="I72" s="147" t="s">
        <v>81</v>
      </c>
      <c r="K72" s="569">
        <v>0.53</v>
      </c>
      <c r="L72" s="566"/>
    </row>
    <row r="73" spans="1:12" x14ac:dyDescent="0.3">
      <c r="A73" s="446" t="s">
        <v>499</v>
      </c>
      <c r="B73" s="34"/>
      <c r="C73" s="34"/>
      <c r="D73" s="34"/>
      <c r="E73" s="34"/>
      <c r="F73" s="34"/>
      <c r="G73" s="68"/>
      <c r="H73" s="210"/>
      <c r="I73" s="147" t="s">
        <v>81</v>
      </c>
      <c r="K73" s="720">
        <f>K71*K72</f>
        <v>0</v>
      </c>
      <c r="L73" s="718" t="s">
        <v>843</v>
      </c>
    </row>
    <row r="74" spans="1:12" ht="13.5" thickBot="1" x14ac:dyDescent="0.35">
      <c r="A74" s="446" t="s">
        <v>500</v>
      </c>
      <c r="B74" s="34"/>
      <c r="C74" s="34"/>
      <c r="D74" s="34"/>
      <c r="E74" s="34"/>
      <c r="F74" s="34"/>
      <c r="G74" s="68"/>
      <c r="H74" s="213"/>
      <c r="I74" s="214">
        <f>-G126</f>
        <v>0</v>
      </c>
      <c r="K74" s="721"/>
      <c r="L74" s="719"/>
    </row>
    <row r="75" spans="1:12" x14ac:dyDescent="0.3">
      <c r="A75" s="446" t="s">
        <v>196</v>
      </c>
      <c r="B75" s="34"/>
      <c r="C75" s="34"/>
      <c r="D75" s="34"/>
      <c r="E75" s="34"/>
      <c r="F75" s="34"/>
      <c r="G75" s="68"/>
      <c r="H75" s="139">
        <f>H69+(SUM(H70:H74))</f>
        <v>0</v>
      </c>
      <c r="I75" s="139">
        <f>I69+(SUM(I70:I74))</f>
        <v>0</v>
      </c>
    </row>
    <row r="76" spans="1:12" x14ac:dyDescent="0.3">
      <c r="A76" s="596" t="s">
        <v>792</v>
      </c>
      <c r="B76" s="241"/>
      <c r="C76" s="241"/>
      <c r="D76" s="241"/>
      <c r="E76" s="241"/>
      <c r="F76" s="241"/>
      <c r="G76" s="398"/>
      <c r="H76" s="396"/>
      <c r="I76" s="716" t="s">
        <v>35</v>
      </c>
    </row>
    <row r="77" spans="1:12" x14ac:dyDescent="0.3">
      <c r="A77" s="597" t="s">
        <v>791</v>
      </c>
      <c r="B77" s="20"/>
      <c r="C77" s="20">
        <f>GENERAL!H33</f>
        <v>0</v>
      </c>
      <c r="D77" s="20"/>
      <c r="E77" s="20"/>
      <c r="F77" s="20"/>
      <c r="G77" s="399"/>
      <c r="H77" s="397"/>
      <c r="I77" s="717"/>
    </row>
    <row r="78" spans="1:12" x14ac:dyDescent="0.3">
      <c r="A78" s="446" t="s">
        <v>197</v>
      </c>
      <c r="B78" s="34"/>
      <c r="C78" s="34"/>
      <c r="D78" s="34"/>
      <c r="E78" s="34"/>
      <c r="F78" s="34"/>
      <c r="G78" s="68"/>
      <c r="H78" s="139">
        <f>H69-(SUM(H70:H74))</f>
        <v>0</v>
      </c>
      <c r="I78" s="139">
        <f>I75*I76</f>
        <v>0</v>
      </c>
    </row>
    <row r="79" spans="1:12" x14ac:dyDescent="0.3">
      <c r="A79" s="446" t="s">
        <v>410</v>
      </c>
      <c r="B79" s="34"/>
      <c r="C79" s="34"/>
      <c r="D79" s="34"/>
      <c r="E79" s="34"/>
      <c r="F79" s="34"/>
      <c r="G79" s="68"/>
      <c r="H79" s="14">
        <f>MIN($D$123,$H$123)</f>
        <v>0</v>
      </c>
      <c r="I79" s="14">
        <f>MIN($D$123,$H$123)</f>
        <v>0</v>
      </c>
    </row>
    <row r="80" spans="1:12" x14ac:dyDescent="0.3">
      <c r="A80" s="446" t="s">
        <v>202</v>
      </c>
      <c r="B80" s="34"/>
      <c r="C80" s="34"/>
      <c r="D80" s="34"/>
      <c r="E80" s="34"/>
      <c r="F80" s="34"/>
      <c r="G80" s="68"/>
      <c r="H80" s="139">
        <f>H78*H79</f>
        <v>0</v>
      </c>
      <c r="I80" s="139">
        <f>I78*I79</f>
        <v>0</v>
      </c>
    </row>
    <row r="81" spans="1:9" x14ac:dyDescent="0.3">
      <c r="A81" s="446" t="s">
        <v>513</v>
      </c>
      <c r="B81" s="34"/>
      <c r="C81" s="34"/>
      <c r="D81" s="34"/>
      <c r="E81" s="34"/>
      <c r="F81" s="34"/>
      <c r="G81" s="68"/>
      <c r="H81" s="14">
        <v>0.04</v>
      </c>
      <c r="I81" s="14">
        <v>0.09</v>
      </c>
    </row>
    <row r="82" spans="1:9" x14ac:dyDescent="0.3">
      <c r="A82" s="435" t="s">
        <v>203</v>
      </c>
      <c r="H82" s="139">
        <f>H80*H81</f>
        <v>0</v>
      </c>
      <c r="I82" s="139">
        <f>I80*I81</f>
        <v>0</v>
      </c>
    </row>
    <row r="84" spans="1:9" x14ac:dyDescent="0.3">
      <c r="A84" s="435" t="s">
        <v>372</v>
      </c>
    </row>
    <row r="85" spans="1:9" x14ac:dyDescent="0.3">
      <c r="A85" s="443" t="s">
        <v>369</v>
      </c>
      <c r="B85" s="76"/>
      <c r="C85" s="76"/>
      <c r="D85" s="76"/>
      <c r="E85" s="76"/>
      <c r="F85" s="76"/>
      <c r="G85" s="76"/>
      <c r="H85" s="50"/>
      <c r="I85" s="77" t="s">
        <v>170</v>
      </c>
    </row>
    <row r="86" spans="1:9" ht="13.5" x14ac:dyDescent="0.35">
      <c r="A86" s="446" t="s">
        <v>411</v>
      </c>
      <c r="B86" s="34"/>
      <c r="C86" s="34"/>
      <c r="D86" s="34"/>
      <c r="E86" s="34"/>
      <c r="F86" s="34"/>
      <c r="G86" s="34"/>
      <c r="H86" s="620"/>
      <c r="I86" s="148">
        <f>H82+I82</f>
        <v>0</v>
      </c>
    </row>
    <row r="87" spans="1:9" x14ac:dyDescent="0.3">
      <c r="A87" s="446" t="s">
        <v>373</v>
      </c>
      <c r="B87" s="34"/>
      <c r="C87" s="34"/>
      <c r="D87" s="34"/>
      <c r="E87" s="34"/>
      <c r="F87" s="34"/>
      <c r="G87" s="34"/>
      <c r="H87" s="68"/>
      <c r="I87" s="55" t="s">
        <v>204</v>
      </c>
    </row>
    <row r="88" spans="1:9" x14ac:dyDescent="0.3">
      <c r="A88" s="446" t="s">
        <v>205</v>
      </c>
      <c r="B88" s="34"/>
      <c r="C88" s="34"/>
      <c r="D88" s="34"/>
      <c r="E88" s="34"/>
      <c r="F88" s="34"/>
      <c r="G88" s="34"/>
      <c r="H88" s="68"/>
      <c r="I88" s="148">
        <f>I86*10</f>
        <v>0</v>
      </c>
    </row>
    <row r="89" spans="1:9" x14ac:dyDescent="0.3">
      <c r="A89" s="446" t="s">
        <v>206</v>
      </c>
      <c r="B89" s="34"/>
      <c r="C89" s="34"/>
      <c r="D89" s="34"/>
      <c r="E89" s="34"/>
      <c r="F89" s="34"/>
      <c r="G89" s="34"/>
      <c r="H89" s="68"/>
      <c r="I89" s="127"/>
    </row>
    <row r="90" spans="1:9" x14ac:dyDescent="0.3">
      <c r="A90" s="446" t="s">
        <v>208</v>
      </c>
      <c r="B90" s="34"/>
      <c r="C90" s="34"/>
      <c r="D90" s="34"/>
      <c r="E90" s="34"/>
      <c r="F90" s="34"/>
      <c r="G90" s="34"/>
      <c r="H90" s="68"/>
      <c r="I90" s="139">
        <f>I88*I89</f>
        <v>0</v>
      </c>
    </row>
    <row r="91" spans="1:9" x14ac:dyDescent="0.3">
      <c r="A91" s="446" t="s">
        <v>501</v>
      </c>
      <c r="B91" s="34"/>
      <c r="C91" s="34"/>
      <c r="D91" s="34"/>
      <c r="E91" s="34"/>
      <c r="F91" s="34"/>
      <c r="G91" s="34"/>
      <c r="H91" s="68"/>
      <c r="I91" s="79">
        <f>I128</f>
        <v>0</v>
      </c>
    </row>
    <row r="92" spans="1:9" x14ac:dyDescent="0.3">
      <c r="A92" s="435" t="s">
        <v>209</v>
      </c>
      <c r="I92" s="149">
        <f>I91+I90</f>
        <v>0</v>
      </c>
    </row>
    <row r="93" spans="1:9" x14ac:dyDescent="0.3">
      <c r="A93" s="436"/>
    </row>
    <row r="94" spans="1:9" x14ac:dyDescent="0.3">
      <c r="A94" s="435" t="s">
        <v>378</v>
      </c>
    </row>
    <row r="95" spans="1:9" x14ac:dyDescent="0.3">
      <c r="A95" s="443" t="s">
        <v>369</v>
      </c>
      <c r="B95" s="76"/>
      <c r="C95" s="76"/>
      <c r="D95" s="76"/>
      <c r="E95" s="76"/>
      <c r="F95" s="76"/>
      <c r="G95" s="76"/>
      <c r="H95" s="50"/>
      <c r="I95" s="77" t="s">
        <v>170</v>
      </c>
    </row>
    <row r="96" spans="1:9" ht="13.5" x14ac:dyDescent="0.35">
      <c r="A96" s="446" t="s">
        <v>790</v>
      </c>
      <c r="B96" s="34"/>
      <c r="C96" s="34"/>
      <c r="D96" s="34"/>
      <c r="E96" s="34"/>
      <c r="F96" s="34"/>
      <c r="G96" s="34"/>
      <c r="H96" s="68"/>
      <c r="I96" s="80"/>
    </row>
    <row r="97" spans="1:9" x14ac:dyDescent="0.3">
      <c r="A97" s="446" t="s">
        <v>501</v>
      </c>
      <c r="B97" s="34"/>
      <c r="C97" s="34"/>
      <c r="D97" s="34"/>
      <c r="E97" s="34"/>
      <c r="F97" s="34"/>
      <c r="G97" s="34"/>
      <c r="H97" s="68"/>
      <c r="I97" s="81" t="s">
        <v>81</v>
      </c>
    </row>
    <row r="98" spans="1:9" x14ac:dyDescent="0.3">
      <c r="A98" s="446" t="s">
        <v>375</v>
      </c>
      <c r="B98" s="34"/>
      <c r="C98" s="34"/>
      <c r="D98" s="34"/>
      <c r="E98" s="34"/>
      <c r="F98" s="34"/>
      <c r="G98" s="34"/>
      <c r="H98" s="68"/>
      <c r="I98" s="150">
        <f>I96-I97</f>
        <v>0</v>
      </c>
    </row>
    <row r="99" spans="1:9" x14ac:dyDescent="0.3">
      <c r="A99" s="446" t="s">
        <v>206</v>
      </c>
      <c r="B99" s="34"/>
      <c r="C99" s="34"/>
      <c r="D99" s="34"/>
      <c r="E99" s="34"/>
      <c r="F99" s="34"/>
      <c r="G99" s="34"/>
      <c r="H99" s="68"/>
      <c r="I99" s="126"/>
    </row>
    <row r="100" spans="1:9" x14ac:dyDescent="0.3">
      <c r="A100" s="446" t="s">
        <v>205</v>
      </c>
      <c r="B100" s="34"/>
      <c r="C100" s="34"/>
      <c r="D100" s="34"/>
      <c r="E100" s="34"/>
      <c r="F100" s="34"/>
      <c r="G100" s="34"/>
      <c r="H100" s="68"/>
      <c r="I100" s="150">
        <f>I88</f>
        <v>0</v>
      </c>
    </row>
    <row r="101" spans="1:9" x14ac:dyDescent="0.3">
      <c r="A101" s="446" t="s">
        <v>376</v>
      </c>
      <c r="B101" s="34"/>
      <c r="C101" s="34"/>
      <c r="D101" s="34"/>
      <c r="E101" s="34"/>
      <c r="F101" s="34"/>
      <c r="G101" s="34"/>
      <c r="H101" s="68"/>
      <c r="I101" s="82" t="s">
        <v>210</v>
      </c>
    </row>
    <row r="102" spans="1:9" x14ac:dyDescent="0.3">
      <c r="A102" s="435" t="s">
        <v>374</v>
      </c>
      <c r="I102" s="144">
        <f>(I100/10)</f>
        <v>0</v>
      </c>
    </row>
    <row r="103" spans="1:9" x14ac:dyDescent="0.3">
      <c r="A103" s="436"/>
    </row>
    <row r="104" spans="1:9" x14ac:dyDescent="0.3">
      <c r="A104" s="435" t="s">
        <v>412</v>
      </c>
    </row>
    <row r="105" spans="1:9" x14ac:dyDescent="0.3">
      <c r="A105" s="594" t="s">
        <v>414</v>
      </c>
    </row>
    <row r="106" spans="1:9" x14ac:dyDescent="0.3">
      <c r="A106" s="594"/>
      <c r="F106" s="102"/>
      <c r="G106" s="224" t="s">
        <v>511</v>
      </c>
    </row>
    <row r="107" spans="1:9" x14ac:dyDescent="0.3">
      <c r="A107" s="442"/>
      <c r="B107" s="54"/>
      <c r="C107" s="54"/>
      <c r="D107" s="54"/>
      <c r="E107" s="54"/>
      <c r="F107" s="225" t="s">
        <v>170</v>
      </c>
      <c r="G107" s="226" t="s">
        <v>507</v>
      </c>
    </row>
    <row r="108" spans="1:9" x14ac:dyDescent="0.3">
      <c r="A108" s="436" t="s">
        <v>188</v>
      </c>
      <c r="F108" s="100"/>
      <c r="G108" s="227"/>
    </row>
    <row r="109" spans="1:9" x14ac:dyDescent="0.3">
      <c r="A109" s="436" t="s">
        <v>189</v>
      </c>
      <c r="F109" s="67"/>
      <c r="G109" s="154"/>
    </row>
    <row r="110" spans="1:9" x14ac:dyDescent="0.3">
      <c r="A110" s="436" t="s">
        <v>190</v>
      </c>
      <c r="F110" s="67"/>
      <c r="G110" s="154"/>
    </row>
    <row r="111" spans="1:9" x14ac:dyDescent="0.3">
      <c r="A111" s="436" t="s">
        <v>191</v>
      </c>
      <c r="F111" s="67"/>
      <c r="G111" s="154"/>
    </row>
    <row r="112" spans="1:9" x14ac:dyDescent="0.3">
      <c r="A112" s="436" t="s">
        <v>192</v>
      </c>
      <c r="F112" s="67"/>
      <c r="G112" s="154"/>
    </row>
    <row r="113" spans="1:9" x14ac:dyDescent="0.3">
      <c r="A113" s="436" t="s">
        <v>193</v>
      </c>
      <c r="F113" s="67"/>
      <c r="G113" s="154"/>
    </row>
    <row r="114" spans="1:9" x14ac:dyDescent="0.3">
      <c r="A114" s="436" t="s">
        <v>335</v>
      </c>
      <c r="B114" s="20"/>
      <c r="C114" s="20"/>
      <c r="D114" s="20"/>
      <c r="F114" s="67"/>
      <c r="G114" s="154"/>
    </row>
    <row r="115" spans="1:9" x14ac:dyDescent="0.3">
      <c r="A115" s="436" t="s">
        <v>194</v>
      </c>
      <c r="F115" s="223">
        <f>+SUM(F108:F114)</f>
        <v>0</v>
      </c>
      <c r="G115" s="228">
        <f>+SUM(G108:G114)</f>
        <v>0</v>
      </c>
    </row>
    <row r="116" spans="1:9" x14ac:dyDescent="0.3">
      <c r="A116" s="436"/>
    </row>
    <row r="117" spans="1:9" x14ac:dyDescent="0.3">
      <c r="A117" s="435" t="s">
        <v>413</v>
      </c>
    </row>
    <row r="118" spans="1:9" x14ac:dyDescent="0.3">
      <c r="A118" s="594" t="s">
        <v>380</v>
      </c>
    </row>
    <row r="119" spans="1:9" x14ac:dyDescent="0.3">
      <c r="A119" s="19"/>
      <c r="B119" s="18"/>
    </row>
    <row r="120" spans="1:9" x14ac:dyDescent="0.3">
      <c r="A120" s="19" t="s">
        <v>284</v>
      </c>
      <c r="B120" t="s">
        <v>381</v>
      </c>
      <c r="E120" s="19" t="s">
        <v>284</v>
      </c>
      <c r="F120" t="s">
        <v>382</v>
      </c>
      <c r="G120" s="3"/>
    </row>
    <row r="121" spans="1:9" x14ac:dyDescent="0.3">
      <c r="B121" s="83" t="s">
        <v>198</v>
      </c>
      <c r="C121" s="84"/>
      <c r="D121" s="343"/>
      <c r="F121" s="18" t="s">
        <v>199</v>
      </c>
      <c r="H121" s="346"/>
    </row>
    <row r="122" spans="1:9" x14ac:dyDescent="0.3">
      <c r="B122" s="83" t="s">
        <v>53</v>
      </c>
      <c r="C122" s="2"/>
      <c r="D122" s="344"/>
      <c r="F122" s="18" t="s">
        <v>502</v>
      </c>
      <c r="H122" s="337"/>
    </row>
    <row r="123" spans="1:9" x14ac:dyDescent="0.3">
      <c r="B123" s="83" t="s">
        <v>200</v>
      </c>
      <c r="C123" s="2"/>
      <c r="D123" s="345" t="str">
        <f>IF(D121=0,"",D121/D122)</f>
        <v/>
      </c>
      <c r="F123" s="18" t="s">
        <v>201</v>
      </c>
      <c r="H123" s="345" t="str">
        <f>IF(H121=0,"",H121/H122)</f>
        <v/>
      </c>
    </row>
    <row r="125" spans="1:9" x14ac:dyDescent="0.3">
      <c r="A125" s="435" t="s">
        <v>512</v>
      </c>
      <c r="G125" s="183" t="s">
        <v>458</v>
      </c>
      <c r="H125" s="183" t="s">
        <v>459</v>
      </c>
      <c r="I125" s="183" t="s">
        <v>460</v>
      </c>
    </row>
    <row r="126" spans="1:9" x14ac:dyDescent="0.3">
      <c r="A126" s="436" t="s">
        <v>195</v>
      </c>
      <c r="G126" s="347" t="s">
        <v>2</v>
      </c>
      <c r="H126" s="347" t="s">
        <v>2</v>
      </c>
      <c r="I126" s="347" t="s">
        <v>2</v>
      </c>
    </row>
    <row r="127" spans="1:9" x14ac:dyDescent="0.3">
      <c r="A127" s="436" t="s">
        <v>206</v>
      </c>
      <c r="G127" s="348" t="s">
        <v>207</v>
      </c>
      <c r="H127" s="348" t="s">
        <v>207</v>
      </c>
      <c r="I127" s="348"/>
    </row>
    <row r="128" spans="1:9" x14ac:dyDescent="0.3">
      <c r="A128" s="436" t="s">
        <v>379</v>
      </c>
      <c r="G128" s="349">
        <f>G126*G127</f>
        <v>0</v>
      </c>
      <c r="H128" s="349">
        <f>H126*H127</f>
        <v>0</v>
      </c>
      <c r="I128" s="349">
        <f>G128+H128</f>
        <v>0</v>
      </c>
    </row>
    <row r="129" spans="1:1" x14ac:dyDescent="0.3">
      <c r="A129" s="36"/>
    </row>
    <row r="130" spans="1:1" x14ac:dyDescent="0.3">
      <c r="A130" s="36"/>
    </row>
  </sheetData>
  <customSheetViews>
    <customSheetView guid="{76F395A0-B7E9-4489-8589-E8786779257B}" showPageBreaks="1" printArea="1" view="pageLayout">
      <selection activeCell="A2" sqref="A2"/>
      <rowBreaks count="2" manualBreakCount="2">
        <brk id="50" max="8" man="1"/>
        <brk id="101" max="8" man="1"/>
      </rowBreaks>
      <pageMargins left="0.5" right="0.5" top="0.5" bottom="0.75" header="0.5" footer="0.5"/>
      <pageSetup scale="92" firstPageNumber="15" orientation="portrait" useFirstPageNumber="1" horizontalDpi="4294967292" r:id="rId1"/>
      <headerFooter alignWithMargins="0">
        <oddFooter>&amp;L&amp;"Times New Roman,Italic"&amp;8CDA Form 202 revised 10/25/16&amp;C&amp;"Times New Roman,Italic"&amp;9&amp;P&amp;R&amp;"Times New Roman,Italic"&amp;8&amp;A:&amp;D</oddFooter>
      </headerFooter>
    </customSheetView>
    <customSheetView guid="{C39AB591-3723-49A0-B177-B840906E8341}" showPageBreaks="1" printArea="1" view="pageBreakPreview">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2"/>
      <headerFooter alignWithMargins="0">
        <oddFooter>&amp;L&amp;"Times New Roman,Italic"&amp;8CDA Form 202 (09/23/2008)&amp;C&amp;"Times New Roman,Italic"&amp;9&amp;P&amp;R&amp;"Times New Roman,Italic"&amp;8&amp;A:&amp;D</oddFooter>
      </headerFooter>
    </customSheetView>
    <customSheetView guid="{E132EC1F-F891-4922-AB90-4FA7835D9B5A}" showPageBreaks="1" printArea="1" view="pageBreakPreview" topLeftCell="A102">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3"/>
      <headerFooter alignWithMargins="0">
        <oddFooter>&amp;L&amp;"Times New Roman,Italic"&amp;8CDA Form 202 (09/23/2008)&amp;C&amp;"Times New Roman,Italic"&amp;9&amp;P&amp;R&amp;"Times New Roman,Italic"&amp;8&amp;A:&amp;D</oddFooter>
      </headerFooter>
    </customSheetView>
    <customSheetView guid="{602BBDD0-2A0B-434E-AE8E-4C472F9AEC01}" showPageBreaks="1" printArea="1" view="pageBreakPreview">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C2565ED2-FB16-4AD9-AFF0-CED4C44F72DA}" showPageBreaks="1" printArea="1" view="pageBreakPreview" showRuler="0" topLeftCell="A76">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5"/>
      <headerFooter alignWithMargins="0">
        <oddFooter>&amp;L&amp;"Times New Roman,Italic"&amp;8CDA Form 202 (09/23/2008)&amp;C&amp;"Times New Roman,Italic"&amp;9&amp;P&amp;R&amp;"Times New Roman,Italic"&amp;8&amp;A:&amp;D</oddFooter>
      </headerFooter>
    </customSheetView>
    <customSheetView guid="{0A080B76-CAC1-49D6-A14B-9DA724D07E2A}" showPageBreaks="1" printArea="1" view="pageBreakPreview" showRuler="0" topLeftCell="A73">
      <selection activeCell="I91" sqref="I91"/>
      <rowBreaks count="2" manualBreakCount="2">
        <brk id="46" max="16383" man="1"/>
        <brk id="98" max="16383" man="1"/>
      </rowBreaks>
      <pageMargins left="0.5" right="0.5" top="0.5" bottom="0.75" header="0.5" footer="0.5"/>
      <pageSetup scale="95" firstPageNumber="18" orientation="portrait" useFirstPageNumber="1" horizontalDpi="4294967292" r:id="rId6"/>
      <headerFooter alignWithMargins="0">
        <oddFooter>&amp;L&amp;"Times New Roman,Italic"&amp;8CDA Form 202 (07/01/2008)&amp;C&amp;"Times New Roman,Italic"&amp;9&amp;P&amp;R&amp;"Times New Roman,Italic"&amp;8GENERAL INFORMATION:&amp;D</oddFooter>
      </headerFooter>
    </customSheetView>
    <customSheetView guid="{DC289960-5C22-11D6-B699-00010261CDBB}" showRuler="0" topLeftCell="A82">
      <selection activeCell="I97" sqref="I97"/>
      <rowBreaks count="2" manualBreakCount="2">
        <brk id="46" max="16383" man="1"/>
        <brk id="98" max="16383" man="1"/>
      </rowBreaks>
      <pageMargins left="0.25" right="0.25" top="0.5" bottom="0.75" header="0.5" footer="0.5"/>
      <pageSetup firstPageNumber="16" orientation="portrait" useFirstPageNumber="1" horizontalDpi="4294967292" r:id="rId7"/>
      <headerFooter alignWithMargins="0"/>
    </customSheetView>
    <customSheetView guid="{714B32FB-A92F-4F7C-8495-8C3BCEB888AE}" showPageBreaks="1" view="pageBreakPreview" showRuler="0" topLeftCell="A105">
      <selection activeCell="G12" sqref="G12"/>
      <rowBreaks count="2" manualBreakCount="2">
        <brk id="46" max="16383" man="1"/>
        <brk id="98" max="16383" man="1"/>
      </rowBreaks>
      <pageMargins left="0.5" right="0.5" top="0.5" bottom="0.75" header="0.5" footer="0.5"/>
      <pageSetup scale="95" firstPageNumber="18" orientation="portrait" useFirstPageNumber="1" horizontalDpi="4294967292" r:id="rId8"/>
      <headerFooter alignWithMargins="0">
        <oddFooter>&amp;L&amp;"Times New Roman,Italic"&amp;8CDA Form 202 (07/01/2008)&amp;C&amp;"Times New Roman,Italic"&amp;9&amp;P&amp;R&amp;"Times New Roman,Italic"&amp;8GENERAL INFORMATION:&amp;D</oddFooter>
      </headerFooter>
    </customSheetView>
    <customSheetView guid="{A1879216-4226-4AD8-8303-3842A38BCF1B}" showPageBreaks="1" printArea="1" view="pageBreakPreview" showRuler="0" topLeftCell="A76">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3B78583D-5B6A-4751-8EF2-A2270A01FB56}" showPageBreaks="1" printArea="1" view="pageBreakPreview" topLeftCell="A102">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9A1BF858-0700-49AF-A308-5283E02DA063}" showPageBreaks="1" printArea="1" view="pageBreakPreview">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C6533090-8A80-47A4-9BC4-E66215F4127C}" showPageBreaks="1" printArea="1" view="pageBreakPreview" topLeftCell="A62">
      <selection activeCell="I70" sqref="I70"/>
      <rowBreaks count="2" manualBreakCount="2">
        <brk id="50" max="8" man="1"/>
        <brk id="101" max="8" man="1"/>
      </rowBreaks>
      <pageMargins left="0.5" right="0.5" top="0.5" bottom="0.75" header="0.5" footer="0.5"/>
      <pageSetup scale="92" firstPageNumber="18" orientation="portrait" useFirstPageNumber="1" horizontalDpi="4294967292" r:id="rId12"/>
      <headerFooter alignWithMargins="0">
        <oddFooter>&amp;L&amp;"Times New Roman,Italic"&amp;8CDA Form 202 (09/23/2008)&amp;C&amp;"Times New Roman,Italic"&amp;9&amp;P&amp;R&amp;"Times New Roman,Italic"&amp;8&amp;A:&amp;D</oddFooter>
      </headerFooter>
    </customSheetView>
    <customSheetView guid="{3659D36C-86F8-45BE-8B0F-DC260D021512}" showPageBreaks="1" printArea="1" view="pageBreakPreview" topLeftCell="A102">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13"/>
      <headerFooter alignWithMargins="0">
        <oddFooter>&amp;L&amp;"Times New Roman,Italic"&amp;8CDA Form 202 (09/23/2008)&amp;C&amp;"Times New Roman,Italic"&amp;9&amp;P&amp;R&amp;"Times New Roman,Italic"&amp;8&amp;A:&amp;D</oddFooter>
      </headerFooter>
    </customSheetView>
    <customSheetView guid="{8142EFA3-2DB8-4FA0-90CC-65C61CCEFD62}" showPageBreaks="1" printArea="1" view="pageBreakPreview" topLeftCell="A102">
      <selection activeCell="E86" sqref="E86"/>
      <rowBreaks count="2" manualBreakCount="2">
        <brk id="50" max="8" man="1"/>
        <brk id="101" max="8" man="1"/>
      </rowBreaks>
      <pageMargins left="0.5" right="0.5" top="0.5" bottom="0.75" header="0.5" footer="0.5"/>
      <pageSetup scale="92" firstPageNumber="18" orientation="portrait" useFirstPageNumber="1" horizontalDpi="4294967292" r:id="rId14"/>
      <headerFooter alignWithMargins="0">
        <oddFooter>&amp;L&amp;"Times New Roman,Italic"&amp;8CDA Form 202 (09/23/2008)&amp;C&amp;"Times New Roman,Italic"&amp;9&amp;P&amp;R&amp;"Times New Roman,Italic"&amp;8&amp;A:&amp;D</oddFooter>
      </headerFooter>
    </customSheetView>
  </customSheetViews>
  <mergeCells count="3">
    <mergeCell ref="I76:I77"/>
    <mergeCell ref="L73:L74"/>
    <mergeCell ref="K73:K74"/>
  </mergeCells>
  <phoneticPr fontId="17" type="noConversion"/>
  <pageMargins left="0.5" right="0.5" top="0.5" bottom="0.75" header="0.5" footer="0.5"/>
  <pageSetup scale="92" firstPageNumber="15" orientation="portrait" useFirstPageNumber="1" horizontalDpi="4294967292" r:id="rId15"/>
  <headerFooter alignWithMargins="0">
    <oddFooter>&amp;L&amp;"Times New Roman,Italic"&amp;8CDA Form 202 (Revised February 2022)&amp;C&amp;"Times New Roman,Italic"&amp;8&amp;P&amp;R&amp;"Times New Roman,Italic"&amp;8&amp;A:&amp;D</oddFooter>
  </headerFooter>
  <rowBreaks count="2" manualBreakCount="2">
    <brk id="50" max="8" man="1"/>
    <brk id="102"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tabColor rgb="FF0000FF"/>
  </sheetPr>
  <dimension ref="A1:J101"/>
  <sheetViews>
    <sheetView showZeros="0" view="pageBreakPreview" zoomScale="80" zoomScaleNormal="100" zoomScaleSheetLayoutView="80" workbookViewId="0">
      <selection activeCell="A97" sqref="A97:I100"/>
    </sheetView>
  </sheetViews>
  <sheetFormatPr defaultColWidth="11.796875" defaultRowHeight="13" x14ac:dyDescent="0.3"/>
  <cols>
    <col min="2" max="2" width="14.19921875" customWidth="1"/>
  </cols>
  <sheetData>
    <row r="1" spans="1:9" ht="17.5" x14ac:dyDescent="0.35">
      <c r="A1" s="38" t="s">
        <v>383</v>
      </c>
      <c r="B1" s="3"/>
      <c r="C1" s="3"/>
      <c r="D1" s="3"/>
      <c r="E1" s="3"/>
      <c r="F1" s="3"/>
      <c r="G1" s="3"/>
      <c r="H1" s="3"/>
      <c r="I1" s="3"/>
    </row>
    <row r="2" spans="1:9" x14ac:dyDescent="0.3">
      <c r="A2" s="435" t="s">
        <v>617</v>
      </c>
      <c r="B2" s="401">
        <f>GENERAL!B6</f>
        <v>0</v>
      </c>
      <c r="I2" s="497"/>
    </row>
    <row r="3" spans="1:9" x14ac:dyDescent="0.3">
      <c r="A3" s="438" t="s">
        <v>211</v>
      </c>
      <c r="B3" s="20"/>
      <c r="C3" s="20"/>
      <c r="D3" s="20"/>
      <c r="E3" s="20"/>
      <c r="F3" s="20"/>
      <c r="G3" s="20"/>
      <c r="H3" s="20"/>
      <c r="I3" s="20"/>
    </row>
    <row r="4" spans="1:9" x14ac:dyDescent="0.3">
      <c r="A4" s="436"/>
    </row>
    <row r="5" spans="1:9" x14ac:dyDescent="0.3">
      <c r="A5" s="435" t="s">
        <v>212</v>
      </c>
    </row>
    <row r="6" spans="1:9" x14ac:dyDescent="0.3">
      <c r="A6" s="436" t="s">
        <v>8</v>
      </c>
      <c r="C6" s="124" t="str">
        <f>GENERAL!C29</f>
        <v>Project Name</v>
      </c>
      <c r="D6" s="5"/>
      <c r="E6" s="5"/>
      <c r="F6" s="5"/>
      <c r="G6" s="5"/>
      <c r="H6" s="5"/>
      <c r="I6" s="5"/>
    </row>
    <row r="7" spans="1:9" x14ac:dyDescent="0.3">
      <c r="A7" s="436" t="s">
        <v>9</v>
      </c>
      <c r="C7" s="124">
        <f>GENERAL!C30</f>
        <v>0</v>
      </c>
      <c r="D7" s="5"/>
      <c r="E7" s="5"/>
      <c r="F7" s="5"/>
      <c r="G7" s="5"/>
      <c r="H7" s="5"/>
      <c r="I7" s="5"/>
    </row>
    <row r="8" spans="1:9" x14ac:dyDescent="0.3">
      <c r="A8" s="436" t="s">
        <v>12</v>
      </c>
      <c r="C8" s="124">
        <f>GENERAL!C32</f>
        <v>0</v>
      </c>
      <c r="D8" s="5"/>
      <c r="G8" t="s">
        <v>13</v>
      </c>
      <c r="H8" s="124">
        <f>GENERAL!H32</f>
        <v>0</v>
      </c>
      <c r="I8" s="5"/>
    </row>
    <row r="9" spans="1:9" x14ac:dyDescent="0.3">
      <c r="A9" s="436" t="s">
        <v>213</v>
      </c>
      <c r="C9" s="124">
        <f>GENERAL!C38</f>
        <v>0</v>
      </c>
      <c r="D9" s="5"/>
      <c r="E9" s="5"/>
      <c r="F9" s="5"/>
      <c r="G9" s="5"/>
      <c r="H9" s="5"/>
      <c r="I9" s="5"/>
    </row>
    <row r="10" spans="1:9" x14ac:dyDescent="0.3">
      <c r="A10" s="436"/>
    </row>
    <row r="11" spans="1:9" x14ac:dyDescent="0.3">
      <c r="A11" s="435" t="s">
        <v>0</v>
      </c>
      <c r="G11" s="15" t="s">
        <v>384</v>
      </c>
    </row>
    <row r="12" spans="1:9" x14ac:dyDescent="0.3">
      <c r="A12" s="436" t="s">
        <v>1</v>
      </c>
      <c r="E12" s="221">
        <f>GENERAL!D15</f>
        <v>0</v>
      </c>
      <c r="G12" t="s">
        <v>808</v>
      </c>
      <c r="I12" s="132">
        <f>GENERAL!I121</f>
        <v>0</v>
      </c>
    </row>
    <row r="13" spans="1:9" x14ac:dyDescent="0.3">
      <c r="A13" s="436" t="s">
        <v>3</v>
      </c>
      <c r="E13" s="221">
        <f>GENERAL!D16</f>
        <v>0</v>
      </c>
      <c r="G13" t="s">
        <v>809</v>
      </c>
      <c r="I13" s="132">
        <f>GENERAL!I123</f>
        <v>0</v>
      </c>
    </row>
    <row r="14" spans="1:9" x14ac:dyDescent="0.3">
      <c r="A14" s="436" t="s">
        <v>565</v>
      </c>
      <c r="E14" s="221">
        <f>GENERAL!D17</f>
        <v>0</v>
      </c>
      <c r="G14" t="s">
        <v>385</v>
      </c>
      <c r="I14" s="132">
        <f>GENERAL!I125</f>
        <v>0</v>
      </c>
    </row>
    <row r="15" spans="1:9" x14ac:dyDescent="0.3">
      <c r="A15" s="436" t="s">
        <v>566</v>
      </c>
      <c r="E15" s="221">
        <f>GENERAL!D18</f>
        <v>0</v>
      </c>
      <c r="G15" t="s">
        <v>386</v>
      </c>
      <c r="I15" s="132">
        <f>GENERAL!I127</f>
        <v>0</v>
      </c>
    </row>
    <row r="16" spans="1:9" x14ac:dyDescent="0.3">
      <c r="A16" s="436" t="s">
        <v>4</v>
      </c>
      <c r="E16" s="221">
        <f>GENERAL!D20</f>
        <v>0</v>
      </c>
      <c r="G16" t="s">
        <v>387</v>
      </c>
      <c r="I16" s="132">
        <f>GENERAL!I129</f>
        <v>0</v>
      </c>
    </row>
    <row r="17" spans="1:9" x14ac:dyDescent="0.3">
      <c r="A17" s="436" t="s">
        <v>538</v>
      </c>
      <c r="E17" s="221">
        <f>GENERAL!D21</f>
        <v>0</v>
      </c>
      <c r="G17" t="s">
        <v>810</v>
      </c>
      <c r="I17" s="132">
        <f>GENERAL!I131</f>
        <v>0</v>
      </c>
    </row>
    <row r="18" spans="1:9" x14ac:dyDescent="0.3">
      <c r="A18" s="436" t="s">
        <v>564</v>
      </c>
      <c r="E18" s="221">
        <f>GENERAL!D22</f>
        <v>0</v>
      </c>
      <c r="G18" t="s">
        <v>811</v>
      </c>
      <c r="I18" s="132">
        <f>GENERAL!I133</f>
        <v>0</v>
      </c>
    </row>
    <row r="19" spans="1:9" x14ac:dyDescent="0.3">
      <c r="A19" s="436" t="s">
        <v>6</v>
      </c>
      <c r="E19" s="221">
        <f>GENERAL!D23</f>
        <v>0</v>
      </c>
      <c r="G19" t="s">
        <v>388</v>
      </c>
      <c r="I19" s="132">
        <f>GENERAL!I135</f>
        <v>0</v>
      </c>
    </row>
    <row r="20" spans="1:9" x14ac:dyDescent="0.3">
      <c r="A20" s="436" t="s">
        <v>547</v>
      </c>
      <c r="E20" s="221">
        <f>GENERAL!D24</f>
        <v>0</v>
      </c>
      <c r="G20" t="s">
        <v>474</v>
      </c>
      <c r="I20" s="132">
        <f>GENERAL!I137</f>
        <v>0</v>
      </c>
    </row>
    <row r="21" spans="1:9" x14ac:dyDescent="0.3">
      <c r="A21" s="436" t="s">
        <v>7</v>
      </c>
      <c r="B21" s="125">
        <f>GENERAL!B25</f>
        <v>0</v>
      </c>
      <c r="C21" s="20"/>
      <c r="E21" s="221" t="str">
        <f>GENERAL!D25</f>
        <v>$</v>
      </c>
      <c r="G21" t="s">
        <v>53</v>
      </c>
      <c r="I21" s="132">
        <f>GENERAL!I139</f>
        <v>0</v>
      </c>
    </row>
    <row r="22" spans="1:9" x14ac:dyDescent="0.3">
      <c r="A22" s="436"/>
    </row>
    <row r="23" spans="1:9" ht="13.5" x14ac:dyDescent="0.35">
      <c r="A23" s="438" t="s">
        <v>455</v>
      </c>
      <c r="B23" s="20"/>
      <c r="C23" s="20"/>
      <c r="D23" s="20"/>
      <c r="E23" s="20"/>
      <c r="F23" s="20"/>
      <c r="G23" s="20"/>
      <c r="H23" s="20"/>
      <c r="I23" s="20"/>
    </row>
    <row r="24" spans="1:9" x14ac:dyDescent="0.3">
      <c r="D24" s="34"/>
    </row>
    <row r="25" spans="1:9" ht="52" x14ac:dyDescent="0.3">
      <c r="A25" s="41" t="s">
        <v>214</v>
      </c>
      <c r="B25" s="86"/>
      <c r="C25" s="202"/>
      <c r="E25" s="45" t="s">
        <v>53</v>
      </c>
      <c r="F25" s="45" t="s">
        <v>466</v>
      </c>
      <c r="G25" s="45" t="s">
        <v>215</v>
      </c>
      <c r="H25" s="45" t="s">
        <v>216</v>
      </c>
      <c r="I25" s="45" t="s">
        <v>468</v>
      </c>
    </row>
    <row r="26" spans="1:9" x14ac:dyDescent="0.3">
      <c r="A26" s="441" t="s">
        <v>198</v>
      </c>
      <c r="B26" s="11"/>
      <c r="C26" s="11"/>
      <c r="D26" s="11"/>
      <c r="E26" s="215">
        <f>INCOME!D18</f>
        <v>0</v>
      </c>
      <c r="F26" s="135"/>
      <c r="G26" s="187"/>
      <c r="H26" s="121"/>
      <c r="I26" s="185">
        <f>(F26*H26)+F26</f>
        <v>0</v>
      </c>
    </row>
    <row r="27" spans="1:9" x14ac:dyDescent="0.3">
      <c r="A27" s="441" t="s">
        <v>217</v>
      </c>
      <c r="B27" s="11"/>
      <c r="C27" s="11"/>
      <c r="D27" s="11"/>
      <c r="E27" s="215">
        <f>INCOME!C35</f>
        <v>0</v>
      </c>
      <c r="F27" s="135">
        <f>INCOME!G35</f>
        <v>0</v>
      </c>
      <c r="G27" s="4"/>
      <c r="H27" s="121" t="s">
        <v>35</v>
      </c>
      <c r="I27" s="185">
        <f>(F27*H27)+F27</f>
        <v>0</v>
      </c>
    </row>
    <row r="28" spans="1:9" x14ac:dyDescent="0.3">
      <c r="A28" s="441" t="s">
        <v>218</v>
      </c>
      <c r="B28" s="11"/>
      <c r="C28" s="11"/>
      <c r="D28" s="11"/>
      <c r="E28" s="212"/>
      <c r="F28" s="194">
        <f>INCOME!L51</f>
        <v>0</v>
      </c>
      <c r="G28" s="195"/>
      <c r="H28" s="196" t="s">
        <v>35</v>
      </c>
      <c r="I28" s="185">
        <f>(F28*H28)+F28</f>
        <v>0</v>
      </c>
    </row>
    <row r="29" spans="1:9" s="15" customFormat="1" x14ac:dyDescent="0.3">
      <c r="A29" s="435" t="s">
        <v>467</v>
      </c>
      <c r="C29" s="2"/>
      <c r="D29" s="2"/>
      <c r="E29" s="191"/>
      <c r="F29" s="197">
        <f>SUM(F26:F28)</f>
        <v>0</v>
      </c>
      <c r="G29" s="192"/>
      <c r="H29" s="192"/>
      <c r="I29" s="188">
        <f>SUM(I26:I28)</f>
        <v>0</v>
      </c>
    </row>
    <row r="30" spans="1:9" x14ac:dyDescent="0.3">
      <c r="A30" s="435" t="s">
        <v>240</v>
      </c>
      <c r="B30" s="15"/>
      <c r="C30" s="15"/>
      <c r="D30" s="15">
        <f>SUM(D26:D28)</f>
        <v>0</v>
      </c>
      <c r="E30" s="193"/>
      <c r="I30" s="190">
        <f>-((I26*INCOME!G19)+(SUMMARY!I27*INCOME!E36)+(SUMMARY!I28*INCOME!G52))</f>
        <v>0</v>
      </c>
    </row>
    <row r="31" spans="1:9" s="15" customFormat="1" x14ac:dyDescent="0.3">
      <c r="A31" s="435" t="s">
        <v>454</v>
      </c>
      <c r="E31" s="191"/>
      <c r="G31" s="192"/>
      <c r="H31" s="192"/>
      <c r="I31" s="189">
        <f>SUM(I29+I30)</f>
        <v>0</v>
      </c>
    </row>
    <row r="32" spans="1:9" x14ac:dyDescent="0.3">
      <c r="A32" s="436"/>
    </row>
    <row r="33" spans="1:9" x14ac:dyDescent="0.3">
      <c r="A33" s="598" t="s">
        <v>323</v>
      </c>
      <c r="B33" s="20"/>
      <c r="C33" s="20"/>
      <c r="D33" s="20"/>
      <c r="E33" s="20"/>
      <c r="F33" s="89"/>
      <c r="G33" s="89"/>
      <c r="H33" s="89"/>
      <c r="I33" s="89"/>
    </row>
    <row r="34" spans="1:9" x14ac:dyDescent="0.3">
      <c r="A34" s="23"/>
      <c r="F34" s="8"/>
      <c r="G34" s="8"/>
      <c r="H34" s="8"/>
      <c r="I34" s="8"/>
    </row>
    <row r="35" spans="1:9" ht="39" x14ac:dyDescent="0.3">
      <c r="A35" s="41" t="s">
        <v>219</v>
      </c>
      <c r="B35" s="86"/>
      <c r="C35" s="86"/>
      <c r="D35" s="86"/>
      <c r="E35" s="87"/>
      <c r="F35" s="45" t="s">
        <v>220</v>
      </c>
      <c r="G35" s="45" t="s">
        <v>215</v>
      </c>
      <c r="H35" s="45" t="s">
        <v>216</v>
      </c>
      <c r="I35" s="45" t="s">
        <v>221</v>
      </c>
    </row>
    <row r="36" spans="1:9" x14ac:dyDescent="0.3">
      <c r="A36" s="441" t="s">
        <v>222</v>
      </c>
      <c r="B36" s="11"/>
      <c r="C36" s="11"/>
      <c r="D36" s="11"/>
      <c r="E36" s="12"/>
      <c r="F36" s="135">
        <f>EXPENSES!I19-EXPENSES!I10</f>
        <v>0</v>
      </c>
      <c r="G36" s="4"/>
      <c r="H36" s="447" t="s">
        <v>35</v>
      </c>
      <c r="I36" s="185">
        <f>(F36*H36)+F36</f>
        <v>0</v>
      </c>
    </row>
    <row r="37" spans="1:9" x14ac:dyDescent="0.3">
      <c r="A37" s="441" t="s">
        <v>389</v>
      </c>
      <c r="B37" s="11"/>
      <c r="C37" s="11"/>
      <c r="D37" s="11"/>
      <c r="E37" s="12"/>
      <c r="F37" s="135">
        <f>EXPENSES!I10</f>
        <v>0</v>
      </c>
      <c r="G37" s="16"/>
      <c r="H37" s="17"/>
      <c r="I37" s="135">
        <f>I31*EXPENSES!F10</f>
        <v>0</v>
      </c>
    </row>
    <row r="38" spans="1:9" x14ac:dyDescent="0.3">
      <c r="A38" s="441" t="s">
        <v>223</v>
      </c>
      <c r="B38" s="11"/>
      <c r="C38" s="11"/>
      <c r="D38" s="11"/>
      <c r="E38" s="12"/>
      <c r="F38" s="135">
        <f>EXPENSES!I28</f>
        <v>0</v>
      </c>
      <c r="G38" s="4"/>
      <c r="H38" s="447" t="s">
        <v>35</v>
      </c>
      <c r="I38" s="185">
        <f>F38+(F38*H38)</f>
        <v>0</v>
      </c>
    </row>
    <row r="39" spans="1:9" x14ac:dyDescent="0.3">
      <c r="A39" s="441" t="s">
        <v>224</v>
      </c>
      <c r="B39" s="11"/>
      <c r="C39" s="11"/>
      <c r="D39" s="11"/>
      <c r="E39" s="12"/>
      <c r="F39" s="135">
        <f>EXPENSES!I53</f>
        <v>0</v>
      </c>
      <c r="G39" s="4"/>
      <c r="H39" s="447" t="s">
        <v>35</v>
      </c>
      <c r="I39" s="185">
        <f>F39+(F39*H39)</f>
        <v>0</v>
      </c>
    </row>
    <row r="40" spans="1:9" x14ac:dyDescent="0.3">
      <c r="A40" s="441" t="s">
        <v>127</v>
      </c>
      <c r="B40" s="11"/>
      <c r="C40" s="11"/>
      <c r="D40" s="11"/>
      <c r="E40" s="12"/>
      <c r="F40" s="135">
        <f>EXPENSES!I66</f>
        <v>0</v>
      </c>
      <c r="G40" s="4"/>
      <c r="H40" s="447" t="s">
        <v>35</v>
      </c>
      <c r="I40" s="185">
        <f>F40+(F40*H40)</f>
        <v>0</v>
      </c>
    </row>
    <row r="41" spans="1:9" x14ac:dyDescent="0.3">
      <c r="A41" s="599" t="s">
        <v>390</v>
      </c>
      <c r="B41" s="11"/>
      <c r="C41" s="11"/>
      <c r="D41" s="11"/>
      <c r="E41" s="12"/>
      <c r="F41" s="135">
        <f>EXPENSES!I68</f>
        <v>0</v>
      </c>
      <c r="G41" s="17"/>
      <c r="H41" s="447" t="s">
        <v>35</v>
      </c>
      <c r="I41" s="185">
        <f>F41</f>
        <v>0</v>
      </c>
    </row>
    <row r="42" spans="1:9" s="15" customFormat="1" x14ac:dyDescent="0.3">
      <c r="A42" s="435" t="s">
        <v>225</v>
      </c>
      <c r="C42" s="2"/>
      <c r="D42" s="2"/>
      <c r="E42" s="2"/>
      <c r="F42" s="138">
        <f>+SUM(F36:F41)</f>
        <v>0</v>
      </c>
      <c r="G42" s="2"/>
      <c r="H42" s="2"/>
      <c r="I42" s="138">
        <f>+SUM(I36:I41)</f>
        <v>0</v>
      </c>
    </row>
    <row r="43" spans="1:9" s="15" customFormat="1" x14ac:dyDescent="0.3">
      <c r="A43" s="435" t="s">
        <v>391</v>
      </c>
      <c r="I43" s="138">
        <f>I31-I42</f>
        <v>0</v>
      </c>
    </row>
    <row r="44" spans="1:9" s="15" customFormat="1" x14ac:dyDescent="0.3">
      <c r="A44" s="435" t="s">
        <v>226</v>
      </c>
      <c r="I44" s="269">
        <f>(-H59)</f>
        <v>0</v>
      </c>
    </row>
    <row r="45" spans="1:9" s="15" customFormat="1" x14ac:dyDescent="0.3">
      <c r="A45" s="435" t="s">
        <v>227</v>
      </c>
      <c r="I45" s="269">
        <f>(-H71)</f>
        <v>0</v>
      </c>
    </row>
    <row r="46" spans="1:9" s="15" customFormat="1" x14ac:dyDescent="0.3">
      <c r="A46" s="435" t="s">
        <v>392</v>
      </c>
      <c r="I46" s="138">
        <f>I43+I44+I45</f>
        <v>0</v>
      </c>
    </row>
    <row r="47" spans="1:9" x14ac:dyDescent="0.3">
      <c r="A47" s="436"/>
    </row>
    <row r="48" spans="1:9" x14ac:dyDescent="0.3">
      <c r="A48" s="598" t="s">
        <v>147</v>
      </c>
      <c r="B48" s="20"/>
      <c r="C48" s="20"/>
      <c r="D48" s="20"/>
      <c r="E48" s="20"/>
      <c r="F48" s="20"/>
      <c r="G48" s="20"/>
      <c r="H48" s="20"/>
      <c r="I48" s="20"/>
    </row>
    <row r="49" spans="1:10" x14ac:dyDescent="0.3">
      <c r="A49" s="436"/>
    </row>
    <row r="50" spans="1:10" x14ac:dyDescent="0.3">
      <c r="A50" s="435" t="s">
        <v>148</v>
      </c>
    </row>
    <row r="51" spans="1:10" ht="26" x14ac:dyDescent="0.3">
      <c r="A51" s="41" t="s">
        <v>149</v>
      </c>
      <c r="B51" s="65"/>
      <c r="C51" s="41" t="s">
        <v>150</v>
      </c>
      <c r="D51" s="45" t="s">
        <v>151</v>
      </c>
      <c r="E51" s="45" t="s">
        <v>153</v>
      </c>
      <c r="F51" s="64" t="s">
        <v>154</v>
      </c>
      <c r="G51" s="1" t="s">
        <v>155</v>
      </c>
      <c r="H51" s="45" t="s">
        <v>152</v>
      </c>
      <c r="I51" s="45" t="s">
        <v>170</v>
      </c>
      <c r="J51" s="26"/>
    </row>
    <row r="52" spans="1:10" x14ac:dyDescent="0.3">
      <c r="A52" s="600" t="str">
        <f>SOURCES!A7</f>
        <v>Taxable Bonds</v>
      </c>
      <c r="B52" s="27"/>
      <c r="C52" s="10"/>
      <c r="D52" s="216">
        <f>SOURCES!F7</f>
        <v>0</v>
      </c>
      <c r="E52" s="122">
        <f>+SOURCES!H7</f>
        <v>0</v>
      </c>
      <c r="F52" s="129">
        <f>SOURCES!I7</f>
        <v>1</v>
      </c>
      <c r="G52" s="129">
        <f>SOURCES!J7</f>
        <v>0</v>
      </c>
      <c r="H52" s="135">
        <f>SOURCES!G7</f>
        <v>0</v>
      </c>
      <c r="I52" s="135">
        <f>SOURCES!K7</f>
        <v>0</v>
      </c>
    </row>
    <row r="53" spans="1:10" x14ac:dyDescent="0.3">
      <c r="A53" s="600" t="str">
        <f>SOURCES!A8</f>
        <v xml:space="preserve">Tax-exempt Bonds (Long Term Only) </v>
      </c>
      <c r="B53" s="27"/>
      <c r="C53" s="10"/>
      <c r="D53" s="216">
        <f>SOURCES!F8</f>
        <v>0</v>
      </c>
      <c r="E53" s="122">
        <f>+SOURCES!H8</f>
        <v>0</v>
      </c>
      <c r="F53" s="129">
        <f>SOURCES!I8</f>
        <v>1</v>
      </c>
      <c r="G53" s="129">
        <f>SOURCES!J8</f>
        <v>0</v>
      </c>
      <c r="H53" s="136">
        <f>SOURCES!G8</f>
        <v>0</v>
      </c>
      <c r="I53" s="135">
        <f>SOURCES!K8</f>
        <v>0</v>
      </c>
    </row>
    <row r="54" spans="1:10" x14ac:dyDescent="0.3">
      <c r="A54" s="600" t="str">
        <f>SOURCES!A9</f>
        <v>Private Loan</v>
      </c>
      <c r="B54" s="27"/>
      <c r="C54" s="10"/>
      <c r="D54" s="216">
        <f>SOURCES!F9</f>
        <v>0</v>
      </c>
      <c r="E54" s="122">
        <f>SOURCES!H9</f>
        <v>0</v>
      </c>
      <c r="F54" s="129">
        <f>SOURCES!I9</f>
        <v>1</v>
      </c>
      <c r="G54" s="129">
        <f>SOURCES!J9</f>
        <v>0</v>
      </c>
      <c r="H54" s="136">
        <f>SOURCES!G9</f>
        <v>0</v>
      </c>
      <c r="I54" s="135">
        <f>SOURCES!K9</f>
        <v>0</v>
      </c>
    </row>
    <row r="55" spans="1:10" x14ac:dyDescent="0.3">
      <c r="A55" s="600" t="str">
        <f>SOURCES!A10</f>
        <v xml:space="preserve">Rental Housing Program Funds </v>
      </c>
      <c r="B55" s="27"/>
      <c r="C55" s="88" t="s">
        <v>393</v>
      </c>
      <c r="D55" s="216">
        <f>SOURCES!F10</f>
        <v>0</v>
      </c>
      <c r="E55" s="122">
        <f>SOURCES!H10</f>
        <v>0</v>
      </c>
      <c r="F55" s="129">
        <f>SOURCES!I10</f>
        <v>1</v>
      </c>
      <c r="G55" s="129">
        <f>SOURCES!J10</f>
        <v>0</v>
      </c>
      <c r="H55" s="136">
        <f>SOURCES!G10</f>
        <v>0</v>
      </c>
      <c r="I55" s="135">
        <f>SOURCES!K10</f>
        <v>0</v>
      </c>
    </row>
    <row r="56" spans="1:10" x14ac:dyDescent="0.3">
      <c r="A56" s="600" t="str">
        <f>SOURCES!A11</f>
        <v xml:space="preserve">HOME </v>
      </c>
      <c r="B56" s="27"/>
      <c r="C56" s="88" t="s">
        <v>393</v>
      </c>
      <c r="D56" s="216">
        <f>SOURCES!F11</f>
        <v>0</v>
      </c>
      <c r="E56" s="122">
        <f>SOURCES!H11</f>
        <v>0</v>
      </c>
      <c r="F56" s="129">
        <f>SOURCES!I11</f>
        <v>1</v>
      </c>
      <c r="G56" s="129">
        <f>SOURCES!J11</f>
        <v>0</v>
      </c>
      <c r="H56" s="136">
        <f>SOURCES!G11</f>
        <v>0</v>
      </c>
      <c r="I56" s="135">
        <f>SOURCES!K11</f>
        <v>0</v>
      </c>
    </row>
    <row r="57" spans="1:10" x14ac:dyDescent="0.3">
      <c r="A57" s="601" t="str">
        <f>SOURCES!A12</f>
        <v>HOME (non-DHCD)</v>
      </c>
      <c r="B57" s="27"/>
      <c r="C57" s="10"/>
      <c r="D57" s="216">
        <f>SOURCES!F12</f>
        <v>0</v>
      </c>
      <c r="E57" s="122">
        <f>SOURCES!H12</f>
        <v>0</v>
      </c>
      <c r="F57" s="129">
        <f>SOURCES!I12</f>
        <v>1</v>
      </c>
      <c r="G57" s="129">
        <f>SOURCES!J12</f>
        <v>0</v>
      </c>
      <c r="H57" s="136">
        <f>SOURCES!G12</f>
        <v>0</v>
      </c>
      <c r="I57" s="135">
        <f>SOURCES!K12</f>
        <v>0</v>
      </c>
    </row>
    <row r="58" spans="1:10" x14ac:dyDescent="0.3">
      <c r="A58" s="602" t="str">
        <f>SOURCES!A13</f>
        <v>Other</v>
      </c>
      <c r="B58" s="722"/>
      <c r="C58" s="723"/>
      <c r="D58" s="216">
        <f>SOURCES!F13</f>
        <v>0</v>
      </c>
      <c r="E58" s="122">
        <f>SOURCES!H13</f>
        <v>0</v>
      </c>
      <c r="F58" s="129">
        <f>SOURCES!I13</f>
        <v>1</v>
      </c>
      <c r="G58" s="129">
        <f>SOURCES!J13</f>
        <v>0</v>
      </c>
      <c r="H58" s="136">
        <f>SOURCES!G13</f>
        <v>0</v>
      </c>
      <c r="I58" s="135">
        <f>SOURCES!K13</f>
        <v>0</v>
      </c>
    </row>
    <row r="59" spans="1:10" x14ac:dyDescent="0.3">
      <c r="A59" s="435" t="s">
        <v>164</v>
      </c>
      <c r="H59" s="135">
        <f>SUM(H52:H58)</f>
        <v>0</v>
      </c>
      <c r="I59" s="135">
        <f>SUM(I52:I58)</f>
        <v>0</v>
      </c>
    </row>
    <row r="60" spans="1:10" x14ac:dyDescent="0.3">
      <c r="A60" s="436"/>
    </row>
    <row r="61" spans="1:10" x14ac:dyDescent="0.3">
      <c r="A61" s="435" t="s">
        <v>271</v>
      </c>
    </row>
    <row r="62" spans="1:10" ht="26" x14ac:dyDescent="0.3">
      <c r="A62" s="590" t="s">
        <v>149</v>
      </c>
      <c r="B62" s="65"/>
      <c r="C62" s="41" t="s">
        <v>150</v>
      </c>
      <c r="D62" s="65"/>
      <c r="E62" s="45"/>
      <c r="F62" s="45" t="s">
        <v>153</v>
      </c>
      <c r="G62" s="45" t="s">
        <v>155</v>
      </c>
      <c r="H62" s="45" t="s">
        <v>152</v>
      </c>
      <c r="I62" s="45" t="s">
        <v>170</v>
      </c>
      <c r="J62" s="26"/>
    </row>
    <row r="63" spans="1:10" x14ac:dyDescent="0.3">
      <c r="A63" s="600" t="str">
        <f>SOURCES!A21</f>
        <v>Rental Housing Program Funds</v>
      </c>
      <c r="B63" s="27"/>
      <c r="C63" s="88" t="str">
        <f>SOURCES!D21</f>
        <v>Maryland DHCD</v>
      </c>
      <c r="D63" s="12"/>
      <c r="E63" s="182"/>
      <c r="F63" s="153">
        <f>SOURCES!H21</f>
        <v>0.02</v>
      </c>
      <c r="G63" s="129">
        <f>SOURCES!J21</f>
        <v>0</v>
      </c>
      <c r="H63" s="135">
        <f>SOURCES!G21</f>
        <v>0</v>
      </c>
      <c r="I63" s="135">
        <f>SOURCES!K21</f>
        <v>0</v>
      </c>
    </row>
    <row r="64" spans="1:10" x14ac:dyDescent="0.3">
      <c r="A64" s="600" t="str">
        <f>SOURCES!A22</f>
        <v>Rental Housing Works</v>
      </c>
      <c r="B64" s="27"/>
      <c r="C64" s="88" t="str">
        <f>SOURCES!D22</f>
        <v>Maryland DHCD</v>
      </c>
      <c r="D64" s="12"/>
      <c r="E64" s="182"/>
      <c r="F64" s="153">
        <f>SOURCES!H22</f>
        <v>0.02</v>
      </c>
      <c r="G64" s="129">
        <f>SOURCES!J22</f>
        <v>0</v>
      </c>
      <c r="H64" s="135">
        <f>SOURCES!G22</f>
        <v>0</v>
      </c>
      <c r="I64" s="135">
        <f>SOURCES!K22</f>
        <v>0</v>
      </c>
    </row>
    <row r="65" spans="1:10" x14ac:dyDescent="0.3">
      <c r="A65" s="600" t="str">
        <f>SOURCES!A23</f>
        <v>HOME</v>
      </c>
      <c r="B65" s="27"/>
      <c r="C65" s="88" t="str">
        <f>SOURCES!D23</f>
        <v>Maryland DHCD</v>
      </c>
      <c r="D65" s="12"/>
      <c r="E65" s="182"/>
      <c r="F65" s="153">
        <f>SOURCES!H23</f>
        <v>0.02</v>
      </c>
      <c r="G65" s="129">
        <f>SOURCES!J23</f>
        <v>0</v>
      </c>
      <c r="H65" s="129">
        <f>SOURCES!G23</f>
        <v>0</v>
      </c>
      <c r="I65" s="135">
        <f>SOURCES!K23</f>
        <v>0</v>
      </c>
    </row>
    <row r="66" spans="1:10" x14ac:dyDescent="0.3">
      <c r="A66" s="600" t="str">
        <f>SOURCES!A24</f>
        <v>Partnership Rental Housing</v>
      </c>
      <c r="B66" s="27"/>
      <c r="C66" s="88" t="str">
        <f>SOURCES!D24</f>
        <v>Maryland DHCD</v>
      </c>
      <c r="D66" s="12"/>
      <c r="E66" s="90"/>
      <c r="F66" s="106"/>
      <c r="G66" s="39"/>
      <c r="H66" s="60"/>
      <c r="I66" s="135">
        <f>SOURCES!K24</f>
        <v>0</v>
      </c>
    </row>
    <row r="67" spans="1:10" x14ac:dyDescent="0.3">
      <c r="A67" s="600" t="str">
        <f>SOURCES!A25</f>
        <v>Weinberg</v>
      </c>
      <c r="B67" s="27"/>
      <c r="C67" s="88" t="str">
        <f>SOURCES!D25</f>
        <v>Maryland DHCD</v>
      </c>
      <c r="D67" s="11"/>
      <c r="E67" s="90"/>
      <c r="F67" s="106"/>
      <c r="G67" s="39"/>
      <c r="H67" s="60"/>
      <c r="I67" s="135">
        <f>SOURCES!K25</f>
        <v>0</v>
      </c>
    </row>
    <row r="68" spans="1:10" x14ac:dyDescent="0.3">
      <c r="A68" s="600" t="str">
        <f>SOURCES!A26</f>
        <v>HOME (non-DHCD)</v>
      </c>
      <c r="B68" s="27"/>
      <c r="C68" s="88">
        <f>SOURCES!D26</f>
        <v>0</v>
      </c>
      <c r="D68" s="12"/>
      <c r="E68" s="182"/>
      <c r="F68" s="181" t="str">
        <f>SOURCES!H26</f>
        <v>%</v>
      </c>
      <c r="G68" s="129">
        <f>SOURCES!J26</f>
        <v>0</v>
      </c>
      <c r="H68" s="129">
        <f>SOURCES!G26</f>
        <v>0</v>
      </c>
      <c r="I68" s="135">
        <f>SOURCES!K26</f>
        <v>0</v>
      </c>
    </row>
    <row r="69" spans="1:10" x14ac:dyDescent="0.3">
      <c r="A69" s="600" t="str">
        <f>SOURCES!A27</f>
        <v>Other</v>
      </c>
      <c r="B69" s="27"/>
      <c r="C69" s="88">
        <f>SOURCES!D27</f>
        <v>0</v>
      </c>
      <c r="D69" s="11"/>
      <c r="E69" s="90"/>
      <c r="F69" s="106"/>
      <c r="G69" s="39"/>
      <c r="H69" s="60"/>
      <c r="I69" s="135">
        <f>SOURCES!K27</f>
        <v>0</v>
      </c>
    </row>
    <row r="70" spans="1:10" x14ac:dyDescent="0.3">
      <c r="A70" s="600" t="str">
        <f>SOURCES!A28</f>
        <v>Other</v>
      </c>
      <c r="B70" s="27"/>
      <c r="C70" s="88">
        <f>SOURCES!D28</f>
        <v>0</v>
      </c>
      <c r="D70" s="11"/>
      <c r="E70" s="90"/>
      <c r="F70" s="106"/>
      <c r="G70" s="39"/>
      <c r="H70" s="60"/>
      <c r="I70" s="135">
        <f>SOURCES!K28</f>
        <v>0</v>
      </c>
    </row>
    <row r="71" spans="1:10" x14ac:dyDescent="0.3">
      <c r="A71" s="435" t="s">
        <v>167</v>
      </c>
      <c r="H71" s="135">
        <f>+SUM(H63:H65)+H68</f>
        <v>0</v>
      </c>
      <c r="I71" s="135">
        <f>+SUM(I63:I70)</f>
        <v>0</v>
      </c>
    </row>
    <row r="73" spans="1:10" x14ac:dyDescent="0.3">
      <c r="A73" s="435" t="s">
        <v>168</v>
      </c>
      <c r="H73" s="26"/>
      <c r="J73" s="26"/>
    </row>
    <row r="74" spans="1:10" x14ac:dyDescent="0.3">
      <c r="A74" s="443" t="s">
        <v>270</v>
      </c>
      <c r="B74" s="76"/>
      <c r="C74" s="76"/>
      <c r="D74" s="76"/>
      <c r="E74" s="50"/>
      <c r="F74" s="49" t="s">
        <v>169</v>
      </c>
      <c r="G74" s="76"/>
      <c r="H74" s="91"/>
      <c r="I74" s="61" t="s">
        <v>170</v>
      </c>
      <c r="J74" s="26"/>
    </row>
    <row r="75" spans="1:10" x14ac:dyDescent="0.3">
      <c r="A75" s="441" t="str">
        <f>SOURCES!A35</f>
        <v>Historic Tax Credit Proceeds (from Tax Credit section)</v>
      </c>
      <c r="B75" s="11"/>
      <c r="C75" s="11"/>
      <c r="D75" s="11"/>
      <c r="E75" s="68"/>
      <c r="F75" s="67"/>
      <c r="G75" s="34"/>
      <c r="H75" s="68"/>
      <c r="I75" s="137">
        <f>SOURCES!K35</f>
        <v>0</v>
      </c>
    </row>
    <row r="76" spans="1:10" x14ac:dyDescent="0.3">
      <c r="A76" s="441" t="str">
        <f>SOURCES!A36</f>
        <v>Low Income Housing Tax Credit Proceeds (from Tax Credit section)</v>
      </c>
      <c r="B76" s="11"/>
      <c r="C76" s="11"/>
      <c r="D76" s="11"/>
      <c r="E76" s="68"/>
      <c r="F76" s="67"/>
      <c r="G76" s="34"/>
      <c r="H76" s="68"/>
      <c r="I76" s="137">
        <f>SOURCES!K36</f>
        <v>0</v>
      </c>
    </row>
    <row r="77" spans="1:10" x14ac:dyDescent="0.3">
      <c r="A77" s="441" t="str">
        <f>SOURCES!A37</f>
        <v>Developer's Equity (not from syndication proceeds)</v>
      </c>
      <c r="B77" s="11"/>
      <c r="C77" s="11"/>
      <c r="D77" s="11"/>
      <c r="E77" s="68"/>
      <c r="F77" s="67"/>
      <c r="G77" s="34"/>
      <c r="H77" s="68"/>
      <c r="I77" s="137">
        <f>SOURCES!K37</f>
        <v>0</v>
      </c>
    </row>
    <row r="78" spans="1:10" x14ac:dyDescent="0.3">
      <c r="A78" s="441" t="str">
        <f>SOURCES!A38</f>
        <v>Interim Income (occupied rehabilitation projects)</v>
      </c>
      <c r="B78" s="11"/>
      <c r="C78" s="11"/>
      <c r="D78" s="11"/>
      <c r="E78" s="68"/>
      <c r="F78" s="67"/>
      <c r="G78" s="34"/>
      <c r="H78" s="68"/>
      <c r="I78" s="137">
        <f>SOURCES!K38</f>
        <v>0</v>
      </c>
    </row>
    <row r="79" spans="1:10" x14ac:dyDescent="0.3">
      <c r="A79" s="441" t="str">
        <f>SOURCES!A39</f>
        <v>Other</v>
      </c>
      <c r="B79" s="11"/>
      <c r="C79" s="11"/>
      <c r="D79" s="11"/>
      <c r="E79" s="68"/>
      <c r="F79" s="67"/>
      <c r="G79" s="34"/>
      <c r="H79" s="68"/>
      <c r="I79" s="137">
        <f>SOURCES!K39</f>
        <v>0</v>
      </c>
    </row>
    <row r="80" spans="1:10" x14ac:dyDescent="0.3">
      <c r="A80" s="435" t="s">
        <v>171</v>
      </c>
      <c r="I80" s="186">
        <f>+SUM(I75:I78)</f>
        <v>0</v>
      </c>
    </row>
    <row r="81" spans="1:10" x14ac:dyDescent="0.3">
      <c r="A81" s="435" t="s">
        <v>395</v>
      </c>
      <c r="F81" s="3"/>
      <c r="G81" s="3"/>
      <c r="H81" s="7"/>
      <c r="I81" s="186">
        <f>I59+I71+I80</f>
        <v>0</v>
      </c>
    </row>
    <row r="82" spans="1:10" x14ac:dyDescent="0.3">
      <c r="A82" s="436"/>
    </row>
    <row r="83" spans="1:10" x14ac:dyDescent="0.3">
      <c r="A83" s="598" t="s">
        <v>139</v>
      </c>
      <c r="B83" s="20"/>
      <c r="C83" s="20"/>
      <c r="D83" s="20"/>
      <c r="E83" s="20"/>
      <c r="F83" s="20"/>
      <c r="G83" s="20"/>
      <c r="H83" s="89"/>
      <c r="I83" s="20"/>
      <c r="J83" s="24"/>
    </row>
    <row r="84" spans="1:10" x14ac:dyDescent="0.3">
      <c r="A84" s="595"/>
      <c r="H84" s="24"/>
      <c r="J84" s="24"/>
    </row>
    <row r="85" spans="1:10" x14ac:dyDescent="0.3">
      <c r="A85" s="443" t="s">
        <v>346</v>
      </c>
      <c r="B85" s="62"/>
      <c r="C85" s="62"/>
      <c r="D85" s="62"/>
      <c r="E85" s="62"/>
      <c r="F85" s="62"/>
      <c r="G85" s="62"/>
      <c r="H85" s="78"/>
      <c r="I85" s="92" t="s">
        <v>170</v>
      </c>
      <c r="J85" s="24"/>
    </row>
    <row r="86" spans="1:10" x14ac:dyDescent="0.3">
      <c r="A86" s="446" t="s">
        <v>228</v>
      </c>
      <c r="B86" s="34"/>
      <c r="C86" s="34"/>
      <c r="D86" s="34"/>
      <c r="E86" s="34"/>
      <c r="F86" s="34"/>
      <c r="G86" s="34"/>
      <c r="H86" s="68"/>
      <c r="I86" s="137">
        <f>USES!F15</f>
        <v>0</v>
      </c>
    </row>
    <row r="87" spans="1:10" x14ac:dyDescent="0.3">
      <c r="A87" s="446" t="s">
        <v>229</v>
      </c>
      <c r="B87" s="34"/>
      <c r="C87" s="34"/>
      <c r="D87" s="34"/>
      <c r="E87" s="34"/>
      <c r="F87" s="34"/>
      <c r="G87" s="34"/>
      <c r="H87" s="68"/>
      <c r="I87" s="137">
        <f>USES!F32</f>
        <v>0</v>
      </c>
    </row>
    <row r="88" spans="1:10" x14ac:dyDescent="0.3">
      <c r="A88" s="446" t="s">
        <v>141</v>
      </c>
      <c r="B88" s="34"/>
      <c r="C88" s="34"/>
      <c r="D88" s="34"/>
      <c r="E88" s="34"/>
      <c r="F88" s="34"/>
      <c r="G88" s="34"/>
      <c r="H88" s="68"/>
      <c r="I88" s="137">
        <f>USES!F53</f>
        <v>0</v>
      </c>
    </row>
    <row r="89" spans="1:10" x14ac:dyDescent="0.3">
      <c r="A89" s="446" t="s">
        <v>142</v>
      </c>
      <c r="B89" s="34"/>
      <c r="C89" s="34"/>
      <c r="D89" s="34"/>
      <c r="E89" s="34"/>
      <c r="F89" s="34"/>
      <c r="G89" s="34"/>
      <c r="H89" s="68"/>
      <c r="I89" s="137">
        <f>USES!F65</f>
        <v>0</v>
      </c>
    </row>
    <row r="90" spans="1:10" x14ac:dyDescent="0.3">
      <c r="A90" s="446" t="s">
        <v>144</v>
      </c>
      <c r="B90" s="34"/>
      <c r="C90" s="34"/>
      <c r="D90" s="34"/>
      <c r="E90" s="34"/>
      <c r="F90" s="34"/>
      <c r="G90" s="34"/>
      <c r="H90" s="68"/>
      <c r="I90" s="137">
        <f>+SUM(I86:I89)</f>
        <v>0</v>
      </c>
    </row>
    <row r="91" spans="1:10" x14ac:dyDescent="0.3">
      <c r="A91" s="446" t="s">
        <v>143</v>
      </c>
      <c r="B91" s="34"/>
      <c r="C91" s="34"/>
      <c r="D91" s="34"/>
      <c r="E91" s="34"/>
      <c r="F91" s="34"/>
      <c r="G91" s="34"/>
      <c r="H91" s="68"/>
      <c r="I91" s="137">
        <f>USES!I123</f>
        <v>0</v>
      </c>
    </row>
    <row r="92" spans="1:10" x14ac:dyDescent="0.3">
      <c r="A92" s="446" t="s">
        <v>145</v>
      </c>
      <c r="B92" s="34"/>
      <c r="C92" s="34"/>
      <c r="D92" s="34"/>
      <c r="E92" s="34"/>
      <c r="F92" s="34"/>
      <c r="G92" s="34"/>
      <c r="H92" s="68"/>
      <c r="I92" s="137">
        <f>USES!F89</f>
        <v>0</v>
      </c>
    </row>
    <row r="93" spans="1:10" x14ac:dyDescent="0.3">
      <c r="A93" s="446" t="s">
        <v>230</v>
      </c>
      <c r="B93" s="34"/>
      <c r="C93" s="34"/>
      <c r="D93" s="34"/>
      <c r="E93" s="34"/>
      <c r="F93" s="34"/>
      <c r="G93" s="34"/>
      <c r="H93" s="68"/>
      <c r="I93" s="137">
        <f>USES!F98</f>
        <v>0</v>
      </c>
    </row>
    <row r="94" spans="1:10" x14ac:dyDescent="0.3">
      <c r="A94" s="435" t="s">
        <v>146</v>
      </c>
      <c r="I94" s="151">
        <f>+SUM(I90:I93)</f>
        <v>0</v>
      </c>
    </row>
    <row r="95" spans="1:10" x14ac:dyDescent="0.3">
      <c r="A95" s="436"/>
    </row>
    <row r="96" spans="1:10" x14ac:dyDescent="0.3">
      <c r="A96" s="438" t="s">
        <v>394</v>
      </c>
      <c r="B96" s="20"/>
      <c r="C96" s="20"/>
      <c r="D96" s="20"/>
      <c r="E96" s="20"/>
      <c r="F96" s="20"/>
      <c r="G96" s="20"/>
      <c r="H96" s="20"/>
      <c r="I96" s="20"/>
    </row>
    <row r="97" spans="1:9" x14ac:dyDescent="0.3">
      <c r="A97" s="724"/>
      <c r="B97" s="724"/>
      <c r="C97" s="724"/>
      <c r="D97" s="724"/>
      <c r="E97" s="724"/>
      <c r="F97" s="724"/>
      <c r="G97" s="724"/>
      <c r="H97" s="724"/>
      <c r="I97" s="724"/>
    </row>
    <row r="98" spans="1:9" x14ac:dyDescent="0.3">
      <c r="A98" s="725"/>
      <c r="B98" s="725"/>
      <c r="C98" s="725"/>
      <c r="D98" s="725"/>
      <c r="E98" s="725"/>
      <c r="F98" s="725"/>
      <c r="G98" s="725"/>
      <c r="H98" s="725"/>
      <c r="I98" s="725"/>
    </row>
    <row r="99" spans="1:9" x14ac:dyDescent="0.3">
      <c r="A99" s="725"/>
      <c r="B99" s="725"/>
      <c r="C99" s="725"/>
      <c r="D99" s="725"/>
      <c r="E99" s="725"/>
      <c r="F99" s="725"/>
      <c r="G99" s="725"/>
      <c r="H99" s="725"/>
      <c r="I99" s="725"/>
    </row>
    <row r="100" spans="1:9" x14ac:dyDescent="0.3">
      <c r="A100" s="726"/>
      <c r="B100" s="726"/>
      <c r="C100" s="726"/>
      <c r="D100" s="726"/>
      <c r="E100" s="726"/>
      <c r="F100" s="726"/>
      <c r="G100" s="726"/>
      <c r="H100" s="726"/>
      <c r="I100" s="726"/>
    </row>
    <row r="101" spans="1:9" x14ac:dyDescent="0.3">
      <c r="A101" s="5"/>
      <c r="B101" s="5"/>
      <c r="C101" s="5"/>
      <c r="D101" s="5"/>
      <c r="E101" s="5"/>
      <c r="F101" s="5"/>
      <c r="G101" s="5"/>
      <c r="H101" s="5"/>
      <c r="I101" s="5" t="s">
        <v>33</v>
      </c>
    </row>
  </sheetData>
  <customSheetViews>
    <customSheetView guid="{76F395A0-B7E9-4489-8589-E8786779257B}" showPageBreaks="1" zeroValues="0" view="pageLayout">
      <selection activeCell="A2" sqref="A2"/>
      <rowBreaks count="1" manualBreakCount="1">
        <brk id="46" max="16383" man="1"/>
      </rowBreaks>
      <pageMargins left="0.5" right="0.5" top="0.5" bottom="0.75" header="0.5" footer="0.5"/>
      <pageSetup scale="95" firstPageNumber="18" fitToHeight="2" orientation="portrait" useFirstPageNumber="1" horizontalDpi="4294967292" r:id="rId1"/>
      <headerFooter alignWithMargins="0">
        <oddFooter>&amp;L&amp;"Times New Roman,Italic"&amp;8CDA Form 202 revised 10/25/16&amp;C&amp;"Times New Roman,Italic"&amp;9&amp;P&amp;R&amp;"Times New Roman,Italic"&amp;8&amp;A:&amp;D</oddFooter>
      </headerFooter>
    </customSheetView>
    <customSheetView guid="{C39AB591-3723-49A0-B177-B840906E8341}" showPageBreaks="1" zeroValues="0">
      <selection activeCell="A67" sqref="A67"/>
      <rowBreaks count="1" manualBreakCount="1">
        <brk id="45" max="16383" man="1"/>
      </rowBreaks>
      <pageMargins left="0.5" right="0.5" top="0.5" bottom="0.75" header="0.5" footer="0.5"/>
      <pageSetup scale="95" firstPageNumber="21" fitToHeight="2" orientation="portrait" useFirstPageNumber="1" horizontalDpi="4294967292" r:id="rId2"/>
      <headerFooter alignWithMargins="0">
        <oddFooter>&amp;L&amp;"Times New Roman,Italic"&amp;8CDA Form 202 (09/23/2008)&amp;C&amp;"Times New Roman,Italic"&amp;9&amp;P&amp;R&amp;"Times New Roman,Italic"&amp;8&amp;A:&amp;D</oddFooter>
      </headerFooter>
    </customSheetView>
    <customSheetView guid="{E132EC1F-F891-4922-AB90-4FA7835D9B5A}" showPageBreaks="1" zeroValues="0" view="pageBreakPreview" topLeftCell="A59">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3"/>
      <headerFooter alignWithMargins="0">
        <oddFooter>&amp;L&amp;"Times New Roman,Italic"&amp;8CDA Form 202 (09/23/2008)&amp;C&amp;"Times New Roman,Italic"&amp;9&amp;P&amp;R&amp;"Times New Roman,Italic"&amp;8&amp;A:&amp;D</oddFooter>
      </headerFooter>
    </customSheetView>
    <customSheetView guid="{602BBDD0-2A0B-434E-AE8E-4C472F9AEC01}" showPageBreaks="1" zeroValues="0" view="pageBreakPreview" topLeftCell="A59">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C2565ED2-FB16-4AD9-AFF0-CED4C44F72DA}" showPageBreaks="1" zeroValues="0" view="pageBreakPreview" showRuler="0" topLeftCell="A86">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5"/>
      <headerFooter alignWithMargins="0">
        <oddFooter>&amp;L&amp;"Times New Roman,Italic"&amp;8CDA Form 202 (09/23/2008)&amp;C&amp;"Times New Roman,Italic"&amp;9&amp;P&amp;R&amp;"Times New Roman,Italic"&amp;8&amp;A:&amp;D</oddFooter>
      </headerFooter>
    </customSheetView>
    <customSheetView guid="{0A080B76-CAC1-49D6-A14B-9DA724D07E2A}" showPageBreaks="1" zeroValues="0" view="pageBreakPreview" showRuler="0">
      <selection activeCell="I18" sqref="I18"/>
      <rowBreaks count="1" manualBreakCount="1">
        <brk id="45" max="16383" man="1"/>
      </rowBreaks>
      <pageMargins left="0.5" right="0.5" top="0.5" bottom="0.75" header="0.5" footer="0.5"/>
      <pageSetup scale="95" firstPageNumber="21" fitToHeight="2" orientation="portrait" useFirstPageNumber="1" horizontalDpi="4294967292" r:id="rId6"/>
      <headerFooter alignWithMargins="0">
        <oddFooter>&amp;L&amp;"Times New Roman,Italic"&amp;8CDA Form 202 (07/01/2008)&amp;C&amp;"Times New Roman,Italic"&amp;9&amp;P&amp;R&amp;"Times New Roman,Italic"&amp;8GENERAL INFORMATION:&amp;D</oddFooter>
      </headerFooter>
    </customSheetView>
    <customSheetView guid="{DC289960-5C22-11D6-B699-00010261CDBB}" zeroValues="0" showRuler="0" topLeftCell="A64">
      <selection activeCell="I44" sqref="I44"/>
      <rowBreaks count="1" manualBreakCount="1">
        <brk id="45" max="16383" man="1"/>
      </rowBreaks>
      <pageMargins left="0.5" right="0.5" top="0.5" bottom="0.75" header="0.5" footer="0.5"/>
      <pageSetup firstPageNumber="19" orientation="portrait" useFirstPageNumber="1" horizontalDpi="4294967292" r:id="rId7"/>
      <headerFooter alignWithMargins="0"/>
    </customSheetView>
    <customSheetView guid="{714B32FB-A92F-4F7C-8495-8C3BCEB888AE}" showPageBreaks="1" zeroValues="0" view="pageBreakPreview" showRuler="0">
      <selection activeCell="G12" sqref="G12"/>
      <rowBreaks count="1" manualBreakCount="1">
        <brk id="45" max="16383" man="1"/>
      </rowBreaks>
      <pageMargins left="0.5" right="0.5" top="0.5" bottom="0.75" header="0.5" footer="0.5"/>
      <pageSetup scale="95" firstPageNumber="21" fitToHeight="2" orientation="portrait" useFirstPageNumber="1" horizontalDpi="4294967292" r:id="rId8"/>
      <headerFooter alignWithMargins="0">
        <oddFooter>&amp;L&amp;"Times New Roman,Italic"&amp;8CDA Form 202 (07/01/2008)&amp;C&amp;"Times New Roman,Italic"&amp;9&amp;P&amp;R&amp;"Times New Roman,Italic"&amp;8GENERAL INFORMATION:&amp;D</oddFooter>
      </headerFooter>
    </customSheetView>
    <customSheetView guid="{A1879216-4226-4AD8-8303-3842A38BCF1B}" showPageBreaks="1" zeroValues="0" view="pageBreakPreview" showRuler="0" topLeftCell="A86">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3B78583D-5B6A-4751-8EF2-A2270A01FB56}" showPageBreaks="1" zeroValues="0" view="pageBreakPreview" topLeftCell="A59">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9A1BF858-0700-49AF-A308-5283E02DA063}" showPageBreaks="1" zeroValues="0" view="pageBreakPreview" topLeftCell="A59">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C6533090-8A80-47A4-9BC4-E66215F4127C}" showPageBreaks="1" zeroValues="0" view="pageBreakPreview" topLeftCell="A59">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12"/>
      <headerFooter alignWithMargins="0">
        <oddFooter>&amp;L&amp;"Times New Roman,Italic"&amp;8CDA Form 202 (09/23/2008)&amp;C&amp;"Times New Roman,Italic"&amp;9&amp;P&amp;R&amp;"Times New Roman,Italic"&amp;8&amp;A:&amp;D</oddFooter>
      </headerFooter>
    </customSheetView>
    <customSheetView guid="{3659D36C-86F8-45BE-8B0F-DC260D021512}" showPageBreaks="1" zeroValues="0" view="pageBreakPreview" topLeftCell="A59">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13"/>
      <headerFooter alignWithMargins="0">
        <oddFooter>&amp;L&amp;"Times New Roman,Italic"&amp;8CDA Form 202 (09/23/2008)&amp;C&amp;"Times New Roman,Italic"&amp;9&amp;P&amp;R&amp;"Times New Roman,Italic"&amp;8&amp;A:&amp;D</oddFooter>
      </headerFooter>
    </customSheetView>
    <customSheetView guid="{8142EFA3-2DB8-4FA0-90CC-65C61CCEFD62}" showPageBreaks="1" zeroValues="0" view="pageBreakPreview" topLeftCell="A59">
      <selection activeCell="H8" sqref="H8"/>
      <rowBreaks count="1" manualBreakCount="1">
        <brk id="45" max="16383" man="1"/>
      </rowBreaks>
      <pageMargins left="0.5" right="0.5" top="0.5" bottom="0.75" header="0.5" footer="0.5"/>
      <pageSetup scale="95" firstPageNumber="21" fitToHeight="2" orientation="portrait" useFirstPageNumber="1" horizontalDpi="4294967292" r:id="rId14"/>
      <headerFooter alignWithMargins="0">
        <oddFooter>&amp;L&amp;"Times New Roman,Italic"&amp;8CDA Form 202 (09/23/2008)&amp;C&amp;"Times New Roman,Italic"&amp;9&amp;P&amp;R&amp;"Times New Roman,Italic"&amp;8&amp;A:&amp;D</oddFooter>
      </headerFooter>
    </customSheetView>
  </customSheetViews>
  <mergeCells count="2">
    <mergeCell ref="B58:C58"/>
    <mergeCell ref="A97:I100"/>
  </mergeCells>
  <phoneticPr fontId="17" type="noConversion"/>
  <pageMargins left="0.5" right="0.5" top="0.5" bottom="0.75" header="0.5" footer="0.5"/>
  <pageSetup scale="95" firstPageNumber="18" fitToHeight="2" orientation="portrait" useFirstPageNumber="1" horizontalDpi="4294967292" r:id="rId15"/>
  <headerFooter alignWithMargins="0">
    <oddFooter>&amp;L&amp;"Times New Roman,Italic"&amp;8CDA Form 202 (Revised February 2022)&amp;C&amp;"Times New Roman,Italic"&amp;8&amp;P&amp;R&amp;"Times New Roman,Italic"&amp;8&amp;A:&amp;D</oddFooter>
  </headerFooter>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tabColor rgb="FF0000FF"/>
  </sheetPr>
  <dimension ref="A1:V45"/>
  <sheetViews>
    <sheetView showZeros="0" view="pageBreakPreview" zoomScale="70" zoomScaleNormal="100" zoomScaleSheetLayoutView="70" workbookViewId="0">
      <pane xSplit="2" ySplit="2" topLeftCell="C3" activePane="bottomRight" state="frozen"/>
      <selection pane="topRight" activeCell="C1" sqref="C1"/>
      <selection pane="bottomLeft" activeCell="A3" sqref="A3"/>
      <selection pane="bottomRight" activeCell="E50" sqref="E50"/>
    </sheetView>
  </sheetViews>
  <sheetFormatPr defaultColWidth="11.796875" defaultRowHeight="13" x14ac:dyDescent="0.3"/>
  <cols>
    <col min="1" max="1" width="23.3984375" style="436" customWidth="1"/>
    <col min="2" max="2" width="15.796875" customWidth="1"/>
    <col min="3" max="3" width="13.796875" customWidth="1"/>
    <col min="4" max="4" width="12.3984375" bestFit="1" customWidth="1"/>
    <col min="5" max="5" width="15.3984375" bestFit="1" customWidth="1"/>
  </cols>
  <sheetData>
    <row r="1" spans="1:22" ht="24.75" customHeight="1" x14ac:dyDescent="0.3">
      <c r="A1" s="727" t="s">
        <v>904</v>
      </c>
      <c r="B1" s="694"/>
      <c r="C1" s="7" t="s">
        <v>788</v>
      </c>
      <c r="D1" s="400">
        <f>GENERAL!B6</f>
        <v>0</v>
      </c>
      <c r="L1" s="551" t="str">
        <f>projname</f>
        <v>Project Name</v>
      </c>
      <c r="M1" s="7" t="s">
        <v>788</v>
      </c>
      <c r="N1" s="400">
        <f>GENERAL!B6</f>
        <v>0</v>
      </c>
      <c r="V1" s="551" t="str">
        <f>projname</f>
        <v>Project Name</v>
      </c>
    </row>
    <row r="2" spans="1:22" x14ac:dyDescent="0.3">
      <c r="A2" s="435" t="s">
        <v>231</v>
      </c>
      <c r="C2" s="94" t="s">
        <v>232</v>
      </c>
      <c r="D2" s="94" t="s">
        <v>233</v>
      </c>
      <c r="E2" s="94" t="s">
        <v>234</v>
      </c>
      <c r="F2" s="94" t="s">
        <v>235</v>
      </c>
      <c r="G2" s="94" t="s">
        <v>236</v>
      </c>
      <c r="H2" s="94" t="s">
        <v>237</v>
      </c>
      <c r="I2" s="94" t="s">
        <v>238</v>
      </c>
      <c r="J2" s="94" t="s">
        <v>253</v>
      </c>
      <c r="K2" s="94" t="s">
        <v>254</v>
      </c>
      <c r="L2" s="94" t="s">
        <v>255</v>
      </c>
      <c r="M2" s="94" t="s">
        <v>256</v>
      </c>
      <c r="N2" s="94" t="s">
        <v>257</v>
      </c>
      <c r="O2" s="94" t="s">
        <v>258</v>
      </c>
      <c r="P2" s="94" t="s">
        <v>259</v>
      </c>
      <c r="Q2" s="94" t="s">
        <v>260</v>
      </c>
      <c r="R2" s="94" t="s">
        <v>261</v>
      </c>
      <c r="S2" s="94" t="s">
        <v>262</v>
      </c>
      <c r="T2" s="94" t="s">
        <v>263</v>
      </c>
      <c r="U2" s="94" t="s">
        <v>264</v>
      </c>
      <c r="V2" s="94" t="s">
        <v>265</v>
      </c>
    </row>
    <row r="3" spans="1:22" x14ac:dyDescent="0.3">
      <c r="A3" s="446" t="s">
        <v>198</v>
      </c>
      <c r="B3" s="68"/>
      <c r="C3" s="134">
        <f>SUMMARY!F26</f>
        <v>0</v>
      </c>
      <c r="D3" s="134">
        <f>C3+(SUMMARY!H26*C3)</f>
        <v>0</v>
      </c>
      <c r="E3" s="134">
        <f>D3+(D3*SUMMARY!$H26)</f>
        <v>0</v>
      </c>
      <c r="F3" s="134">
        <f>E3+(E3*SUMMARY!$H26)</f>
        <v>0</v>
      </c>
      <c r="G3" s="134">
        <f>F3+(F3*SUMMARY!$H26)</f>
        <v>0</v>
      </c>
      <c r="H3" s="134">
        <f>G3+(G3*SUMMARY!$H26)</f>
        <v>0</v>
      </c>
      <c r="I3" s="134">
        <f>H3+(H3*SUMMARY!$H26)</f>
        <v>0</v>
      </c>
      <c r="J3" s="134">
        <f>I3+(I3*SUMMARY!$H26)</f>
        <v>0</v>
      </c>
      <c r="K3" s="134">
        <f>J3+(J3*SUMMARY!$H26)</f>
        <v>0</v>
      </c>
      <c r="L3" s="134">
        <f>K3+(K3*SUMMARY!$H26)</f>
        <v>0</v>
      </c>
      <c r="M3" s="134">
        <f>L3+(L3*SUMMARY!$H26)</f>
        <v>0</v>
      </c>
      <c r="N3" s="134">
        <f>M3+(M3*SUMMARY!$H26)</f>
        <v>0</v>
      </c>
      <c r="O3" s="134">
        <f>N3+(N3*SUMMARY!$H26)</f>
        <v>0</v>
      </c>
      <c r="P3" s="134">
        <f>O3+(O3*SUMMARY!$H26)</f>
        <v>0</v>
      </c>
      <c r="Q3" s="134">
        <f>P3+(P3*SUMMARY!$H26)</f>
        <v>0</v>
      </c>
      <c r="R3" s="134">
        <f>Q3+(Q3*SUMMARY!$H26)</f>
        <v>0</v>
      </c>
      <c r="S3" s="134">
        <f>R3+(R3*SUMMARY!$H26)</f>
        <v>0</v>
      </c>
      <c r="T3" s="134">
        <f>S3+(S3*SUMMARY!$H26)</f>
        <v>0</v>
      </c>
      <c r="U3" s="134">
        <f>T3+(T3*SUMMARY!$H26)</f>
        <v>0</v>
      </c>
      <c r="V3" s="134">
        <f>U3+(U3*SUMMARY!$H26)</f>
        <v>0</v>
      </c>
    </row>
    <row r="4" spans="1:22" x14ac:dyDescent="0.3">
      <c r="A4" s="446" t="s">
        <v>217</v>
      </c>
      <c r="B4" s="68"/>
      <c r="C4" s="134">
        <f>SUMMARY!F27</f>
        <v>0</v>
      </c>
      <c r="D4" s="152">
        <f>C4+(C4*SUMMARY!$H27)</f>
        <v>0</v>
      </c>
      <c r="E4" s="152">
        <f>D4+(D4*SUMMARY!$H27)</f>
        <v>0</v>
      </c>
      <c r="F4" s="152">
        <f>E4+(E4*SUMMARY!$H27)</f>
        <v>0</v>
      </c>
      <c r="G4" s="152">
        <f>F4+(F4*SUMMARY!$H27)</f>
        <v>0</v>
      </c>
      <c r="H4" s="152">
        <f>G4+(G4*SUMMARY!$H27)</f>
        <v>0</v>
      </c>
      <c r="I4" s="152">
        <f>H4+(H4*SUMMARY!$H27)</f>
        <v>0</v>
      </c>
      <c r="J4" s="152">
        <f>I4+(I4*SUMMARY!$H27)</f>
        <v>0</v>
      </c>
      <c r="K4" s="152">
        <f>J4+(J4*SUMMARY!$H27)</f>
        <v>0</v>
      </c>
      <c r="L4" s="152">
        <f>K4+(K4*SUMMARY!$H27)</f>
        <v>0</v>
      </c>
      <c r="M4" s="152">
        <f>L4+(L4*SUMMARY!$H27)</f>
        <v>0</v>
      </c>
      <c r="N4" s="152">
        <f>M4+(M4*SUMMARY!$H27)</f>
        <v>0</v>
      </c>
      <c r="O4" s="152">
        <f>N4+(N4*SUMMARY!$H27)</f>
        <v>0</v>
      </c>
      <c r="P4" s="152">
        <f>O4+(O4*SUMMARY!$H27)</f>
        <v>0</v>
      </c>
      <c r="Q4" s="152">
        <f>P4+(P4*SUMMARY!$H27)</f>
        <v>0</v>
      </c>
      <c r="R4" s="152">
        <f>Q4+(Q4*SUMMARY!$H27)</f>
        <v>0</v>
      </c>
      <c r="S4" s="152">
        <f>R4+(R4*SUMMARY!$H27)</f>
        <v>0</v>
      </c>
      <c r="T4" s="152">
        <f>S4+(S4*SUMMARY!$H27)</f>
        <v>0</v>
      </c>
      <c r="U4" s="152">
        <f>T4+(T4*SUMMARY!$H27)</f>
        <v>0</v>
      </c>
      <c r="V4" s="152">
        <f>U4+(U4*SUMMARY!$H27)</f>
        <v>0</v>
      </c>
    </row>
    <row r="5" spans="1:22" x14ac:dyDescent="0.3">
      <c r="A5" s="446" t="s">
        <v>218</v>
      </c>
      <c r="B5" s="68"/>
      <c r="C5" s="134">
        <f>SUMMARY!F28</f>
        <v>0</v>
      </c>
      <c r="D5" s="159">
        <f>C5+(C5*SUMMARY!$H28)</f>
        <v>0</v>
      </c>
      <c r="E5" s="159">
        <f>D5+(D5*SUMMARY!$H28)</f>
        <v>0</v>
      </c>
      <c r="F5" s="159">
        <f>E5+(E5*SUMMARY!$H28)</f>
        <v>0</v>
      </c>
      <c r="G5" s="159">
        <f>F5+(F5*SUMMARY!$H28)</f>
        <v>0</v>
      </c>
      <c r="H5" s="159">
        <f>G5+(G5*SUMMARY!$H28)</f>
        <v>0</v>
      </c>
      <c r="I5" s="159">
        <f>H5+(H5*SUMMARY!$H28)</f>
        <v>0</v>
      </c>
      <c r="J5" s="159">
        <f>I5+(I5*SUMMARY!$H28)</f>
        <v>0</v>
      </c>
      <c r="K5" s="159">
        <f>J5+(J5*SUMMARY!$H28)</f>
        <v>0</v>
      </c>
      <c r="L5" s="159">
        <f>K5+(K5*SUMMARY!$H28)</f>
        <v>0</v>
      </c>
      <c r="M5" s="159">
        <f>L5+(L5*SUMMARY!$H28)</f>
        <v>0</v>
      </c>
      <c r="N5" s="159">
        <f>M5+(M5*SUMMARY!$H28)</f>
        <v>0</v>
      </c>
      <c r="O5" s="159">
        <f>N5+(N5*SUMMARY!$H28)</f>
        <v>0</v>
      </c>
      <c r="P5" s="159">
        <f>O5+(O5*SUMMARY!$H28)</f>
        <v>0</v>
      </c>
      <c r="Q5" s="159">
        <f>P5+(P5*SUMMARY!$H28)</f>
        <v>0</v>
      </c>
      <c r="R5" s="159">
        <f>Q5+(Q5*SUMMARY!$H28)</f>
        <v>0</v>
      </c>
      <c r="S5" s="159">
        <f>R5+(R5*SUMMARY!$H28)</f>
        <v>0</v>
      </c>
      <c r="T5" s="159">
        <f>S5+(S5*SUMMARY!$H28)</f>
        <v>0</v>
      </c>
      <c r="U5" s="159">
        <f>T5+(T5*SUMMARY!$H28)</f>
        <v>0</v>
      </c>
      <c r="V5" s="159">
        <f>U5+(U5*SUMMARY!$H28)</f>
        <v>0</v>
      </c>
    </row>
    <row r="6" spans="1:22" x14ac:dyDescent="0.3">
      <c r="A6" s="446" t="s">
        <v>239</v>
      </c>
      <c r="B6" s="68"/>
      <c r="C6" s="133">
        <f t="shared" ref="C6:V6" si="0">SUM(C3:C5)</f>
        <v>0</v>
      </c>
      <c r="D6" s="133">
        <f t="shared" si="0"/>
        <v>0</v>
      </c>
      <c r="E6" s="133">
        <f t="shared" si="0"/>
        <v>0</v>
      </c>
      <c r="F6" s="133">
        <f t="shared" si="0"/>
        <v>0</v>
      </c>
      <c r="G6" s="133">
        <f t="shared" si="0"/>
        <v>0</v>
      </c>
      <c r="H6" s="133">
        <f t="shared" si="0"/>
        <v>0</v>
      </c>
      <c r="I6" s="133">
        <f t="shared" si="0"/>
        <v>0</v>
      </c>
      <c r="J6" s="133">
        <f t="shared" si="0"/>
        <v>0</v>
      </c>
      <c r="K6" s="133">
        <f t="shared" si="0"/>
        <v>0</v>
      </c>
      <c r="L6" s="133">
        <f t="shared" si="0"/>
        <v>0</v>
      </c>
      <c r="M6" s="133">
        <f t="shared" si="0"/>
        <v>0</v>
      </c>
      <c r="N6" s="133">
        <f t="shared" si="0"/>
        <v>0</v>
      </c>
      <c r="O6" s="133">
        <f t="shared" si="0"/>
        <v>0</v>
      </c>
      <c r="P6" s="133">
        <f t="shared" si="0"/>
        <v>0</v>
      </c>
      <c r="Q6" s="133">
        <f t="shared" si="0"/>
        <v>0</v>
      </c>
      <c r="R6" s="133">
        <f t="shared" si="0"/>
        <v>0</v>
      </c>
      <c r="S6" s="133">
        <f t="shared" si="0"/>
        <v>0</v>
      </c>
      <c r="T6" s="133">
        <f t="shared" si="0"/>
        <v>0</v>
      </c>
      <c r="U6" s="133">
        <f t="shared" si="0"/>
        <v>0</v>
      </c>
      <c r="V6" s="133">
        <f t="shared" si="0"/>
        <v>0</v>
      </c>
    </row>
    <row r="7" spans="1:22" x14ac:dyDescent="0.3">
      <c r="A7" s="446" t="s">
        <v>240</v>
      </c>
      <c r="B7" s="68"/>
      <c r="C7" s="153">
        <f>-((INCOME!G19*'PRO FORMA'!C3)+(INCOME!E36*'PRO FORMA'!C4)+('PRO FORMA'!C5*INCOME!G52))</f>
        <v>0</v>
      </c>
      <c r="D7" s="153" t="str">
        <f>IF(C7="","",($C$7/$C$6)*D6)</f>
        <v/>
      </c>
      <c r="E7" s="153" t="str">
        <f t="shared" ref="E7:V7" si="1">IF(D7="","",($C$7/$C$6)*E6)</f>
        <v/>
      </c>
      <c r="F7" s="153" t="str">
        <f t="shared" si="1"/>
        <v/>
      </c>
      <c r="G7" s="153" t="str">
        <f t="shared" si="1"/>
        <v/>
      </c>
      <c r="H7" s="153" t="str">
        <f t="shared" si="1"/>
        <v/>
      </c>
      <c r="I7" s="153" t="str">
        <f t="shared" si="1"/>
        <v/>
      </c>
      <c r="J7" s="153" t="str">
        <f t="shared" si="1"/>
        <v/>
      </c>
      <c r="K7" s="153" t="str">
        <f t="shared" si="1"/>
        <v/>
      </c>
      <c r="L7" s="153" t="str">
        <f t="shared" si="1"/>
        <v/>
      </c>
      <c r="M7" s="153" t="str">
        <f t="shared" si="1"/>
        <v/>
      </c>
      <c r="N7" s="153" t="str">
        <f t="shared" si="1"/>
        <v/>
      </c>
      <c r="O7" s="153" t="str">
        <f t="shared" si="1"/>
        <v/>
      </c>
      <c r="P7" s="153" t="str">
        <f t="shared" si="1"/>
        <v/>
      </c>
      <c r="Q7" s="153" t="str">
        <f t="shared" si="1"/>
        <v/>
      </c>
      <c r="R7" s="153" t="str">
        <f t="shared" si="1"/>
        <v/>
      </c>
      <c r="S7" s="153" t="str">
        <f t="shared" si="1"/>
        <v/>
      </c>
      <c r="T7" s="153" t="str">
        <f t="shared" si="1"/>
        <v/>
      </c>
      <c r="U7" s="153" t="str">
        <f t="shared" si="1"/>
        <v/>
      </c>
      <c r="V7" s="153" t="str">
        <f t="shared" si="1"/>
        <v/>
      </c>
    </row>
    <row r="8" spans="1:22" x14ac:dyDescent="0.3">
      <c r="A8" s="446" t="s">
        <v>241</v>
      </c>
      <c r="B8" s="68"/>
      <c r="C8" s="135">
        <f t="shared" ref="C8:V8" si="2">C6+C7</f>
        <v>0</v>
      </c>
      <c r="D8" s="135">
        <f t="shared" si="2"/>
        <v>0</v>
      </c>
      <c r="E8" s="135">
        <f t="shared" si="2"/>
        <v>0</v>
      </c>
      <c r="F8" s="135">
        <f t="shared" si="2"/>
        <v>0</v>
      </c>
      <c r="G8" s="135">
        <f t="shared" si="2"/>
        <v>0</v>
      </c>
      <c r="H8" s="135">
        <f t="shared" si="2"/>
        <v>0</v>
      </c>
      <c r="I8" s="135">
        <f t="shared" si="2"/>
        <v>0</v>
      </c>
      <c r="J8" s="135">
        <f t="shared" si="2"/>
        <v>0</v>
      </c>
      <c r="K8" s="135">
        <f t="shared" si="2"/>
        <v>0</v>
      </c>
      <c r="L8" s="135">
        <f t="shared" si="2"/>
        <v>0</v>
      </c>
      <c r="M8" s="135">
        <f t="shared" si="2"/>
        <v>0</v>
      </c>
      <c r="N8" s="135">
        <f t="shared" si="2"/>
        <v>0</v>
      </c>
      <c r="O8" s="135">
        <f t="shared" si="2"/>
        <v>0</v>
      </c>
      <c r="P8" s="135">
        <f t="shared" si="2"/>
        <v>0</v>
      </c>
      <c r="Q8" s="135">
        <f t="shared" si="2"/>
        <v>0</v>
      </c>
      <c r="R8" s="135">
        <f t="shared" si="2"/>
        <v>0</v>
      </c>
      <c r="S8" s="135">
        <f t="shared" si="2"/>
        <v>0</v>
      </c>
      <c r="T8" s="135">
        <f t="shared" si="2"/>
        <v>0</v>
      </c>
      <c r="U8" s="135">
        <f t="shared" si="2"/>
        <v>0</v>
      </c>
      <c r="V8" s="135">
        <f t="shared" si="2"/>
        <v>0</v>
      </c>
    </row>
    <row r="9" spans="1:22" ht="5.75" customHeight="1" x14ac:dyDescent="0.3"/>
    <row r="10" spans="1:22" x14ac:dyDescent="0.3">
      <c r="A10" s="435" t="s">
        <v>242</v>
      </c>
    </row>
    <row r="11" spans="1:22" x14ac:dyDescent="0.3">
      <c r="A11" s="446" t="s">
        <v>222</v>
      </c>
      <c r="B11" s="68"/>
      <c r="C11" s="135">
        <f>SUMMARY!F36</f>
        <v>0</v>
      </c>
      <c r="D11" s="135">
        <f>C11+(C11*SUMMARY!$H36)</f>
        <v>0</v>
      </c>
      <c r="E11" s="135">
        <f>D11+(D11*SUMMARY!$H36)</f>
        <v>0</v>
      </c>
      <c r="F11" s="135">
        <f>E11+(E11*SUMMARY!$H36)</f>
        <v>0</v>
      </c>
      <c r="G11" s="135">
        <f>F11+(F11*SUMMARY!$H36)</f>
        <v>0</v>
      </c>
      <c r="H11" s="135">
        <f>G11+(G11*SUMMARY!$H36)</f>
        <v>0</v>
      </c>
      <c r="I11" s="135">
        <f>H11+(H11*SUMMARY!$H36)</f>
        <v>0</v>
      </c>
      <c r="J11" s="135">
        <f>I11+(I11*SUMMARY!$H36)</f>
        <v>0</v>
      </c>
      <c r="K11" s="135">
        <f>J11+(J11*SUMMARY!$H36)</f>
        <v>0</v>
      </c>
      <c r="L11" s="135">
        <f>K11+(K11*SUMMARY!$H36)</f>
        <v>0</v>
      </c>
      <c r="M11" s="135">
        <f>L11+(L11*SUMMARY!$H36)</f>
        <v>0</v>
      </c>
      <c r="N11" s="135">
        <f>M11+(M11*SUMMARY!$H36)</f>
        <v>0</v>
      </c>
      <c r="O11" s="135">
        <f>N11+(N11*SUMMARY!$H36)</f>
        <v>0</v>
      </c>
      <c r="P11" s="135">
        <f>O11+(O11*SUMMARY!$H36)</f>
        <v>0</v>
      </c>
      <c r="Q11" s="135">
        <f>P11+(P11*SUMMARY!$H36)</f>
        <v>0</v>
      </c>
      <c r="R11" s="135">
        <f>Q11+(Q11*SUMMARY!$H36)</f>
        <v>0</v>
      </c>
      <c r="S11" s="135">
        <f>R11+(R11*SUMMARY!$H36)</f>
        <v>0</v>
      </c>
      <c r="T11" s="135">
        <f>S11+(S11*SUMMARY!$H36)</f>
        <v>0</v>
      </c>
      <c r="U11" s="135">
        <f>T11+(T11*SUMMARY!$H36)</f>
        <v>0</v>
      </c>
      <c r="V11" s="135">
        <f>U11+(U11*SUMMARY!$H36)</f>
        <v>0</v>
      </c>
    </row>
    <row r="12" spans="1:22" x14ac:dyDescent="0.3">
      <c r="A12" s="446" t="s">
        <v>243</v>
      </c>
      <c r="B12" s="68"/>
      <c r="C12" s="129">
        <f>SUMMARY!F37</f>
        <v>0</v>
      </c>
      <c r="D12" s="129">
        <f>'PRO FORMA'!D8*EXPENSES!$F10</f>
        <v>0</v>
      </c>
      <c r="E12" s="129">
        <f>'PRO FORMA'!E8*EXPENSES!$F10</f>
        <v>0</v>
      </c>
      <c r="F12" s="129">
        <f>'PRO FORMA'!F8*EXPENSES!$F10</f>
        <v>0</v>
      </c>
      <c r="G12" s="129">
        <f>'PRO FORMA'!G8*EXPENSES!$F10</f>
        <v>0</v>
      </c>
      <c r="H12" s="129">
        <f>'PRO FORMA'!H8*EXPENSES!$F10</f>
        <v>0</v>
      </c>
      <c r="I12" s="129">
        <f>'PRO FORMA'!I8*EXPENSES!$F10</f>
        <v>0</v>
      </c>
      <c r="J12" s="129">
        <f>'PRO FORMA'!J8*EXPENSES!$F10</f>
        <v>0</v>
      </c>
      <c r="K12" s="129">
        <f>'PRO FORMA'!K8*EXPENSES!$F10</f>
        <v>0</v>
      </c>
      <c r="L12" s="129">
        <f>'PRO FORMA'!L8*EXPENSES!$F10</f>
        <v>0</v>
      </c>
      <c r="M12" s="129">
        <f>'PRO FORMA'!M8*EXPENSES!$F10</f>
        <v>0</v>
      </c>
      <c r="N12" s="129">
        <f>'PRO FORMA'!N8*EXPENSES!$F10</f>
        <v>0</v>
      </c>
      <c r="O12" s="129">
        <f>'PRO FORMA'!O8*EXPENSES!$F10</f>
        <v>0</v>
      </c>
      <c r="P12" s="129">
        <f>'PRO FORMA'!P8*EXPENSES!$F10</f>
        <v>0</v>
      </c>
      <c r="Q12" s="129">
        <f>'PRO FORMA'!Q8*EXPENSES!$F10</f>
        <v>0</v>
      </c>
      <c r="R12" s="129">
        <f>'PRO FORMA'!R8*EXPENSES!$F10</f>
        <v>0</v>
      </c>
      <c r="S12" s="129">
        <f>'PRO FORMA'!S8*EXPENSES!$F10</f>
        <v>0</v>
      </c>
      <c r="T12" s="129">
        <f>'PRO FORMA'!T8*EXPENSES!$F10</f>
        <v>0</v>
      </c>
      <c r="U12" s="129">
        <f>'PRO FORMA'!U8*EXPENSES!$F10</f>
        <v>0</v>
      </c>
      <c r="V12" s="129">
        <f>'PRO FORMA'!V8*EXPENSES!$F10</f>
        <v>0</v>
      </c>
    </row>
    <row r="13" spans="1:22" x14ac:dyDescent="0.3">
      <c r="A13" s="446" t="s">
        <v>223</v>
      </c>
      <c r="B13" s="68"/>
      <c r="C13" s="129">
        <f>SUMMARY!F38</f>
        <v>0</v>
      </c>
      <c r="D13" s="129">
        <f>C13+(C13*SUMMARY!$H38)</f>
        <v>0</v>
      </c>
      <c r="E13" s="129">
        <f>D13+(D13*SUMMARY!$H38)</f>
        <v>0</v>
      </c>
      <c r="F13" s="129">
        <f>E13+(E13*SUMMARY!$H38)</f>
        <v>0</v>
      </c>
      <c r="G13" s="129">
        <f>F13+(F13*SUMMARY!$H38)</f>
        <v>0</v>
      </c>
      <c r="H13" s="129">
        <f>G13+(G13*SUMMARY!$H38)</f>
        <v>0</v>
      </c>
      <c r="I13" s="129">
        <f>H13+(H13*SUMMARY!$H38)</f>
        <v>0</v>
      </c>
      <c r="J13" s="129">
        <f>I13+(I13*SUMMARY!$H38)</f>
        <v>0</v>
      </c>
      <c r="K13" s="129">
        <f>J13+(J13*SUMMARY!$H38)</f>
        <v>0</v>
      </c>
      <c r="L13" s="129">
        <f>K13+(K13*SUMMARY!$H38)</f>
        <v>0</v>
      </c>
      <c r="M13" s="129">
        <f>L13+(L13*SUMMARY!$H38)</f>
        <v>0</v>
      </c>
      <c r="N13" s="129">
        <f>M13+(M13*SUMMARY!$H38)</f>
        <v>0</v>
      </c>
      <c r="O13" s="129">
        <f>N13+(N13*SUMMARY!$H38)</f>
        <v>0</v>
      </c>
      <c r="P13" s="129">
        <f>O13+(O13*SUMMARY!$H38)</f>
        <v>0</v>
      </c>
      <c r="Q13" s="129">
        <f>P13+(P13*SUMMARY!$H38)</f>
        <v>0</v>
      </c>
      <c r="R13" s="129">
        <f>Q13+(Q13*SUMMARY!$H38)</f>
        <v>0</v>
      </c>
      <c r="S13" s="129">
        <f>R13+(R13*SUMMARY!$H38)</f>
        <v>0</v>
      </c>
      <c r="T13" s="129">
        <f>S13+(S13*SUMMARY!$H38)</f>
        <v>0</v>
      </c>
      <c r="U13" s="129">
        <f>T13+(T13*SUMMARY!$H38)</f>
        <v>0</v>
      </c>
      <c r="V13" s="129">
        <f>U13+(U13*SUMMARY!$H38)</f>
        <v>0</v>
      </c>
    </row>
    <row r="14" spans="1:22" x14ac:dyDescent="0.3">
      <c r="A14" s="446" t="s">
        <v>244</v>
      </c>
      <c r="B14" s="68"/>
      <c r="C14" s="129">
        <f>SUMMARY!F39</f>
        <v>0</v>
      </c>
      <c r="D14" s="129">
        <f>C14+(C14*SUMMARY!$H39)</f>
        <v>0</v>
      </c>
      <c r="E14" s="129">
        <f>D14+(D14*SUMMARY!$H39)</f>
        <v>0</v>
      </c>
      <c r="F14" s="129">
        <f>E14+(E14*SUMMARY!$H39)</f>
        <v>0</v>
      </c>
      <c r="G14" s="129">
        <f>F14+(F14*SUMMARY!$H39)</f>
        <v>0</v>
      </c>
      <c r="H14" s="129">
        <f>G14+(G14*SUMMARY!$H39)</f>
        <v>0</v>
      </c>
      <c r="I14" s="129">
        <f>H14+(H14*SUMMARY!$H39)</f>
        <v>0</v>
      </c>
      <c r="J14" s="129">
        <f>I14+(I14*SUMMARY!$H39)</f>
        <v>0</v>
      </c>
      <c r="K14" s="129">
        <f>J14+(J14*SUMMARY!$H39)</f>
        <v>0</v>
      </c>
      <c r="L14" s="129">
        <f>K14+(K14*SUMMARY!$H39)</f>
        <v>0</v>
      </c>
      <c r="M14" s="129">
        <f>L14+(L14*SUMMARY!$H39)</f>
        <v>0</v>
      </c>
      <c r="N14" s="129">
        <f>M14+(M14*SUMMARY!$H39)</f>
        <v>0</v>
      </c>
      <c r="O14" s="129">
        <f>N14+(N14*SUMMARY!$H39)</f>
        <v>0</v>
      </c>
      <c r="P14" s="129">
        <f>O14+(O14*SUMMARY!$H39)</f>
        <v>0</v>
      </c>
      <c r="Q14" s="129">
        <f>P14+(P14*SUMMARY!$H39)</f>
        <v>0</v>
      </c>
      <c r="R14" s="129">
        <f>Q14+(Q14*SUMMARY!$H39)</f>
        <v>0</v>
      </c>
      <c r="S14" s="129">
        <f>R14+(R14*SUMMARY!$H39)</f>
        <v>0</v>
      </c>
      <c r="T14" s="129">
        <f>S14+(S14*SUMMARY!$H39)</f>
        <v>0</v>
      </c>
      <c r="U14" s="129">
        <f>T14+(T14*SUMMARY!$H39)</f>
        <v>0</v>
      </c>
      <c r="V14" s="129">
        <f>U14+(U14*SUMMARY!$H39)</f>
        <v>0</v>
      </c>
    </row>
    <row r="15" spans="1:22" x14ac:dyDescent="0.3">
      <c r="A15" s="446" t="s">
        <v>127</v>
      </c>
      <c r="B15" s="68"/>
      <c r="C15" s="129">
        <f>EXPENSES!I66</f>
        <v>0</v>
      </c>
      <c r="D15" s="129">
        <f>C15+(C15*SUMMARY!$H40)</f>
        <v>0</v>
      </c>
      <c r="E15" s="129">
        <f>D15+(D15*SUMMARY!$H40)</f>
        <v>0</v>
      </c>
      <c r="F15" s="129">
        <f>E15+(E15*SUMMARY!$H40)</f>
        <v>0</v>
      </c>
      <c r="G15" s="129">
        <f>F15+(F15*SUMMARY!$H40)</f>
        <v>0</v>
      </c>
      <c r="H15" s="129">
        <f>G15+(G15*SUMMARY!$H40)</f>
        <v>0</v>
      </c>
      <c r="I15" s="129">
        <f>H15+(H15*SUMMARY!$H40)</f>
        <v>0</v>
      </c>
      <c r="J15" s="129">
        <f>I15+(I15*SUMMARY!$H40)</f>
        <v>0</v>
      </c>
      <c r="K15" s="129">
        <f>J15+(J15*SUMMARY!$H40)</f>
        <v>0</v>
      </c>
      <c r="L15" s="129">
        <f>K15+(K15*SUMMARY!$H40)</f>
        <v>0</v>
      </c>
      <c r="M15" s="129">
        <f>L15+(L15*SUMMARY!$H40)</f>
        <v>0</v>
      </c>
      <c r="N15" s="129">
        <f>M15+(M15*SUMMARY!$H40)</f>
        <v>0</v>
      </c>
      <c r="O15" s="129">
        <f>N15+(N15*SUMMARY!$H40)</f>
        <v>0</v>
      </c>
      <c r="P15" s="129">
        <f>O15+(O15*SUMMARY!$H40)</f>
        <v>0</v>
      </c>
      <c r="Q15" s="129">
        <f>P15+(P15*SUMMARY!$H40)</f>
        <v>0</v>
      </c>
      <c r="R15" s="129">
        <f>Q15+(Q15*SUMMARY!$H40)</f>
        <v>0</v>
      </c>
      <c r="S15" s="129">
        <f>R15+(R15*SUMMARY!$H40)</f>
        <v>0</v>
      </c>
      <c r="T15" s="129">
        <f>S15+(S15*SUMMARY!$H40)</f>
        <v>0</v>
      </c>
      <c r="U15" s="129">
        <f>T15+(T15*SUMMARY!$H40)</f>
        <v>0</v>
      </c>
      <c r="V15" s="129">
        <f>U15+(U15*SUMMARY!$H40)</f>
        <v>0</v>
      </c>
    </row>
    <row r="16" spans="1:22" x14ac:dyDescent="0.3">
      <c r="A16" s="570" t="s">
        <v>245</v>
      </c>
      <c r="B16" s="451"/>
      <c r="C16" s="452">
        <f>SUMMARY!F41</f>
        <v>0</v>
      </c>
      <c r="D16" s="452">
        <f>C16+(C16*SUMMARY!$H41)</f>
        <v>0</v>
      </c>
      <c r="E16" s="452">
        <f>D16+(D16*SUMMARY!$H41)</f>
        <v>0</v>
      </c>
      <c r="F16" s="452">
        <f>E16+(E16*SUMMARY!$H41)</f>
        <v>0</v>
      </c>
      <c r="G16" s="452">
        <f>F16+(F16*SUMMARY!$H41)</f>
        <v>0</v>
      </c>
      <c r="H16" s="452">
        <f>G16+(G16*SUMMARY!$H41)</f>
        <v>0</v>
      </c>
      <c r="I16" s="452">
        <f>H16+(H16*SUMMARY!$H41)</f>
        <v>0</v>
      </c>
      <c r="J16" s="452">
        <f>I16+(I16*SUMMARY!$H41)</f>
        <v>0</v>
      </c>
      <c r="K16" s="452">
        <f>J16+(J16*SUMMARY!$H41)</f>
        <v>0</v>
      </c>
      <c r="L16" s="452">
        <f>K16+(K16*SUMMARY!$H41)</f>
        <v>0</v>
      </c>
      <c r="M16" s="452">
        <f>L16+(L16*SUMMARY!$H41)</f>
        <v>0</v>
      </c>
      <c r="N16" s="452">
        <f>M16+(M16*SUMMARY!$H41)</f>
        <v>0</v>
      </c>
      <c r="O16" s="452">
        <f>N16+(N16*SUMMARY!$H41)</f>
        <v>0</v>
      </c>
      <c r="P16" s="452">
        <f>O16+(O16*SUMMARY!$H41)</f>
        <v>0</v>
      </c>
      <c r="Q16" s="452">
        <f>P16+(P16*SUMMARY!$H41)</f>
        <v>0</v>
      </c>
      <c r="R16" s="452">
        <f>Q16+(Q16*SUMMARY!$H41)</f>
        <v>0</v>
      </c>
      <c r="S16" s="452">
        <f>R16+(R16*SUMMARY!$H41)</f>
        <v>0</v>
      </c>
      <c r="T16" s="452">
        <f>S16+(S16*SUMMARY!$H41)</f>
        <v>0</v>
      </c>
      <c r="U16" s="452">
        <f>T16+(T16*SUMMARY!$H41)</f>
        <v>0</v>
      </c>
      <c r="V16" s="452">
        <f>U16+(U16*SUMMARY!$H41)</f>
        <v>0</v>
      </c>
    </row>
    <row r="17" spans="1:22" x14ac:dyDescent="0.3">
      <c r="A17" s="446" t="s">
        <v>246</v>
      </c>
      <c r="B17" s="68"/>
      <c r="C17" s="135">
        <f>SUM(C11:C16)</f>
        <v>0</v>
      </c>
      <c r="D17" s="135">
        <f t="shared" ref="D17:V17" si="3">+SUM(D11:D16)</f>
        <v>0</v>
      </c>
      <c r="E17" s="135">
        <f t="shared" si="3"/>
        <v>0</v>
      </c>
      <c r="F17" s="135">
        <f t="shared" si="3"/>
        <v>0</v>
      </c>
      <c r="G17" s="135">
        <f t="shared" si="3"/>
        <v>0</v>
      </c>
      <c r="H17" s="135">
        <f t="shared" si="3"/>
        <v>0</v>
      </c>
      <c r="I17" s="135">
        <f t="shared" si="3"/>
        <v>0</v>
      </c>
      <c r="J17" s="135">
        <f t="shared" si="3"/>
        <v>0</v>
      </c>
      <c r="K17" s="135">
        <f t="shared" si="3"/>
        <v>0</v>
      </c>
      <c r="L17" s="135">
        <f t="shared" si="3"/>
        <v>0</v>
      </c>
      <c r="M17" s="135">
        <f t="shared" si="3"/>
        <v>0</v>
      </c>
      <c r="N17" s="135">
        <f t="shared" si="3"/>
        <v>0</v>
      </c>
      <c r="O17" s="135">
        <f t="shared" si="3"/>
        <v>0</v>
      </c>
      <c r="P17" s="135">
        <f t="shared" si="3"/>
        <v>0</v>
      </c>
      <c r="Q17" s="135">
        <f t="shared" si="3"/>
        <v>0</v>
      </c>
      <c r="R17" s="135">
        <f t="shared" si="3"/>
        <v>0</v>
      </c>
      <c r="S17" s="135">
        <f t="shared" si="3"/>
        <v>0</v>
      </c>
      <c r="T17" s="135">
        <f t="shared" si="3"/>
        <v>0</v>
      </c>
      <c r="U17" s="135">
        <f t="shared" si="3"/>
        <v>0</v>
      </c>
      <c r="V17" s="135">
        <f t="shared" si="3"/>
        <v>0</v>
      </c>
    </row>
    <row r="18" spans="1:22" x14ac:dyDescent="0.3">
      <c r="A18" s="571" t="s">
        <v>247</v>
      </c>
      <c r="B18" s="93"/>
      <c r="C18" s="135">
        <f t="shared" ref="C18:V18" si="4">C8-C17</f>
        <v>0</v>
      </c>
      <c r="D18" s="135">
        <f t="shared" si="4"/>
        <v>0</v>
      </c>
      <c r="E18" s="135">
        <f t="shared" si="4"/>
        <v>0</v>
      </c>
      <c r="F18" s="135">
        <f t="shared" si="4"/>
        <v>0</v>
      </c>
      <c r="G18" s="135">
        <f t="shared" si="4"/>
        <v>0</v>
      </c>
      <c r="H18" s="135">
        <f t="shared" si="4"/>
        <v>0</v>
      </c>
      <c r="I18" s="135">
        <f t="shared" si="4"/>
        <v>0</v>
      </c>
      <c r="J18" s="135">
        <f t="shared" si="4"/>
        <v>0</v>
      </c>
      <c r="K18" s="135">
        <f t="shared" si="4"/>
        <v>0</v>
      </c>
      <c r="L18" s="135">
        <f t="shared" si="4"/>
        <v>0</v>
      </c>
      <c r="M18" s="135">
        <f t="shared" si="4"/>
        <v>0</v>
      </c>
      <c r="N18" s="135">
        <f t="shared" si="4"/>
        <v>0</v>
      </c>
      <c r="O18" s="135">
        <f t="shared" si="4"/>
        <v>0</v>
      </c>
      <c r="P18" s="135">
        <f t="shared" si="4"/>
        <v>0</v>
      </c>
      <c r="Q18" s="135">
        <f t="shared" si="4"/>
        <v>0</v>
      </c>
      <c r="R18" s="135">
        <f t="shared" si="4"/>
        <v>0</v>
      </c>
      <c r="S18" s="135">
        <f t="shared" si="4"/>
        <v>0</v>
      </c>
      <c r="T18" s="135">
        <f t="shared" si="4"/>
        <v>0</v>
      </c>
      <c r="U18" s="135">
        <f t="shared" si="4"/>
        <v>0</v>
      </c>
      <c r="V18" s="135">
        <f t="shared" si="4"/>
        <v>0</v>
      </c>
    </row>
    <row r="19" spans="1:22" ht="5.75" customHeight="1" x14ac:dyDescent="0.3"/>
    <row r="20" spans="1:22" x14ac:dyDescent="0.3">
      <c r="A20" s="435" t="s">
        <v>148</v>
      </c>
      <c r="C20">
        <f>C16*1.03</f>
        <v>0</v>
      </c>
    </row>
    <row r="21" spans="1:22" x14ac:dyDescent="0.3">
      <c r="A21" s="446" t="s">
        <v>157</v>
      </c>
      <c r="B21" s="68"/>
      <c r="C21" s="137">
        <f>SOURCES!$G7</f>
        <v>0</v>
      </c>
      <c r="D21" s="137">
        <f>SOURCES!$G7</f>
        <v>0</v>
      </c>
      <c r="E21" s="137">
        <f>SOURCES!$G7</f>
        <v>0</v>
      </c>
      <c r="F21" s="137">
        <f>SOURCES!$G7</f>
        <v>0</v>
      </c>
      <c r="G21" s="137">
        <f>SOURCES!$G7</f>
        <v>0</v>
      </c>
      <c r="H21" s="137">
        <f>SOURCES!$G7</f>
        <v>0</v>
      </c>
      <c r="I21" s="137">
        <f>SOURCES!$G7</f>
        <v>0</v>
      </c>
      <c r="J21" s="137">
        <f>SOURCES!$G7</f>
        <v>0</v>
      </c>
      <c r="K21" s="137">
        <f>SOURCES!$G7</f>
        <v>0</v>
      </c>
      <c r="L21" s="137">
        <f>SOURCES!$G7</f>
        <v>0</v>
      </c>
      <c r="M21" s="137">
        <f>SOURCES!$G7</f>
        <v>0</v>
      </c>
      <c r="N21" s="137">
        <f>SOURCES!$G7</f>
        <v>0</v>
      </c>
      <c r="O21" s="137">
        <f>SOURCES!$G7</f>
        <v>0</v>
      </c>
      <c r="P21" s="137">
        <f>SOURCES!$G7</f>
        <v>0</v>
      </c>
      <c r="Q21" s="137">
        <f>SOURCES!$G7</f>
        <v>0</v>
      </c>
      <c r="R21" s="137">
        <f>SOURCES!$G7</f>
        <v>0</v>
      </c>
      <c r="S21" s="137">
        <f>SOURCES!$G7</f>
        <v>0</v>
      </c>
      <c r="T21" s="137">
        <f>SOURCES!$G7</f>
        <v>0</v>
      </c>
      <c r="U21" s="137">
        <f>SOURCES!$G7</f>
        <v>0</v>
      </c>
      <c r="V21" s="137">
        <f>SOURCES!$G7</f>
        <v>0</v>
      </c>
    </row>
    <row r="22" spans="1:22" x14ac:dyDescent="0.3">
      <c r="A22" s="446" t="s">
        <v>622</v>
      </c>
      <c r="B22" s="68"/>
      <c r="C22" s="276"/>
      <c r="D22" s="276"/>
      <c r="E22" s="276"/>
      <c r="F22" s="276"/>
      <c r="G22" s="276"/>
      <c r="H22" s="276"/>
      <c r="I22" s="276"/>
      <c r="J22" s="276"/>
      <c r="K22" s="276"/>
      <c r="L22" s="276"/>
      <c r="M22" s="276"/>
      <c r="N22" s="276"/>
      <c r="O22" s="276"/>
      <c r="P22" s="276"/>
      <c r="Q22" s="276"/>
      <c r="R22" s="276"/>
      <c r="S22" s="276"/>
      <c r="T22" s="276"/>
      <c r="U22" s="276"/>
      <c r="V22" s="276"/>
    </row>
    <row r="23" spans="1:22" x14ac:dyDescent="0.3">
      <c r="A23" s="446" t="s">
        <v>158</v>
      </c>
      <c r="B23" s="68"/>
      <c r="C23" s="129">
        <f>SOURCES!$G8</f>
        <v>0</v>
      </c>
      <c r="D23" s="129">
        <f>SOURCES!$G8</f>
        <v>0</v>
      </c>
      <c r="E23" s="129">
        <f>SOURCES!$G8</f>
        <v>0</v>
      </c>
      <c r="F23" s="129">
        <f>SOURCES!$G8</f>
        <v>0</v>
      </c>
      <c r="G23" s="129">
        <f>SOURCES!$G8</f>
        <v>0</v>
      </c>
      <c r="H23" s="129">
        <f>SOURCES!$G8</f>
        <v>0</v>
      </c>
      <c r="I23" s="129">
        <f>SOURCES!$G8</f>
        <v>0</v>
      </c>
      <c r="J23" s="129">
        <f>SOURCES!$G8</f>
        <v>0</v>
      </c>
      <c r="K23" s="129">
        <f>SOURCES!$G8</f>
        <v>0</v>
      </c>
      <c r="L23" s="129">
        <f>SOURCES!$G8</f>
        <v>0</v>
      </c>
      <c r="M23" s="129">
        <f>SOURCES!$G8</f>
        <v>0</v>
      </c>
      <c r="N23" s="129">
        <f>SOURCES!$G8</f>
        <v>0</v>
      </c>
      <c r="O23" s="129">
        <f>SOURCES!$G8</f>
        <v>0</v>
      </c>
      <c r="P23" s="129">
        <f>SOURCES!$G8</f>
        <v>0</v>
      </c>
      <c r="Q23" s="129">
        <f>SOURCES!$G8</f>
        <v>0</v>
      </c>
      <c r="R23" s="129">
        <f>SOURCES!$G8</f>
        <v>0</v>
      </c>
      <c r="S23" s="129">
        <f>SOURCES!$G8</f>
        <v>0</v>
      </c>
      <c r="T23" s="129">
        <f>SOURCES!$G8</f>
        <v>0</v>
      </c>
      <c r="U23" s="129">
        <f>SOURCES!$G8</f>
        <v>0</v>
      </c>
      <c r="V23" s="129">
        <f>SOURCES!$G8</f>
        <v>0</v>
      </c>
    </row>
    <row r="24" spans="1:22" x14ac:dyDescent="0.3">
      <c r="A24" s="446" t="s">
        <v>159</v>
      </c>
      <c r="B24" s="68"/>
      <c r="C24" s="136">
        <f>SOURCES!$G9</f>
        <v>0</v>
      </c>
      <c r="D24" s="136">
        <f>SOURCES!$G9</f>
        <v>0</v>
      </c>
      <c r="E24" s="136">
        <f>SOURCES!$G9</f>
        <v>0</v>
      </c>
      <c r="F24" s="136">
        <f>SOURCES!$G9</f>
        <v>0</v>
      </c>
      <c r="G24" s="136">
        <f>SOURCES!$G9</f>
        <v>0</v>
      </c>
      <c r="H24" s="136">
        <f>SOURCES!$G9</f>
        <v>0</v>
      </c>
      <c r="I24" s="136">
        <f>SOURCES!$G9</f>
        <v>0</v>
      </c>
      <c r="J24" s="136">
        <f>SOURCES!$G9</f>
        <v>0</v>
      </c>
      <c r="K24" s="136">
        <f>SOURCES!$G9</f>
        <v>0</v>
      </c>
      <c r="L24" s="136">
        <f>SOURCES!$G9</f>
        <v>0</v>
      </c>
      <c r="M24" s="136">
        <f>SOURCES!$G9</f>
        <v>0</v>
      </c>
      <c r="N24" s="136">
        <f>SOURCES!$G9</f>
        <v>0</v>
      </c>
      <c r="O24" s="136">
        <f>SOURCES!$G9</f>
        <v>0</v>
      </c>
      <c r="P24" s="136">
        <f>SOURCES!$G9</f>
        <v>0</v>
      </c>
      <c r="Q24" s="136">
        <f>SOURCES!$G9</f>
        <v>0</v>
      </c>
      <c r="R24" s="136">
        <f>SOURCES!$G9</f>
        <v>0</v>
      </c>
      <c r="S24" s="136">
        <f>SOURCES!$G9</f>
        <v>0</v>
      </c>
      <c r="T24" s="136">
        <f>SOURCES!$G9</f>
        <v>0</v>
      </c>
      <c r="U24" s="136">
        <f>SOURCES!$G9</f>
        <v>0</v>
      </c>
      <c r="V24" s="136">
        <f>SOURCES!$G9</f>
        <v>0</v>
      </c>
    </row>
    <row r="25" spans="1:22" x14ac:dyDescent="0.3">
      <c r="A25" s="446" t="s">
        <v>623</v>
      </c>
      <c r="B25" s="68"/>
      <c r="C25" s="136"/>
      <c r="D25" s="136"/>
      <c r="E25" s="136"/>
      <c r="F25" s="136"/>
      <c r="G25" s="136"/>
      <c r="H25" s="136"/>
      <c r="I25" s="136"/>
      <c r="J25" s="136"/>
      <c r="K25" s="136"/>
      <c r="L25" s="136"/>
      <c r="M25" s="136"/>
      <c r="N25" s="136"/>
      <c r="O25" s="136"/>
      <c r="P25" s="136"/>
      <c r="Q25" s="136"/>
      <c r="R25" s="136"/>
      <c r="S25" s="136"/>
      <c r="T25" s="136"/>
      <c r="U25" s="136"/>
      <c r="V25" s="136"/>
    </row>
    <row r="26" spans="1:22" x14ac:dyDescent="0.3">
      <c r="A26" s="446" t="s">
        <v>5</v>
      </c>
      <c r="B26" s="68"/>
      <c r="C26" s="129">
        <f>SOURCES!$G10</f>
        <v>0</v>
      </c>
      <c r="D26" s="129">
        <f>SOURCES!$G10</f>
        <v>0</v>
      </c>
      <c r="E26" s="129">
        <f>SOURCES!$G10</f>
        <v>0</v>
      </c>
      <c r="F26" s="129">
        <f>SOURCES!$G10</f>
        <v>0</v>
      </c>
      <c r="G26" s="129">
        <f>SOURCES!$G10</f>
        <v>0</v>
      </c>
      <c r="H26" s="129">
        <f>SOURCES!$G10</f>
        <v>0</v>
      </c>
      <c r="I26" s="129">
        <f>SOURCES!$G10</f>
        <v>0</v>
      </c>
      <c r="J26" s="129">
        <f>SOURCES!$G10</f>
        <v>0</v>
      </c>
      <c r="K26" s="129">
        <f>SOURCES!$G10</f>
        <v>0</v>
      </c>
      <c r="L26" s="129">
        <f>SOURCES!$G10</f>
        <v>0</v>
      </c>
      <c r="M26" s="129">
        <f>SOURCES!$G10</f>
        <v>0</v>
      </c>
      <c r="N26" s="129">
        <f>SOURCES!$G10</f>
        <v>0</v>
      </c>
      <c r="O26" s="129">
        <f>SOURCES!$G10</f>
        <v>0</v>
      </c>
      <c r="P26" s="129">
        <f>SOURCES!$G10</f>
        <v>0</v>
      </c>
      <c r="Q26" s="129">
        <f>SOURCES!$G10</f>
        <v>0</v>
      </c>
      <c r="R26" s="129">
        <f>SOURCES!$G10</f>
        <v>0</v>
      </c>
      <c r="S26" s="129">
        <f>SOURCES!$G10</f>
        <v>0</v>
      </c>
      <c r="T26" s="129">
        <f>SOURCES!$G10</f>
        <v>0</v>
      </c>
      <c r="U26" s="129">
        <f>SOURCES!$G10</f>
        <v>0</v>
      </c>
      <c r="V26" s="129">
        <f>SOURCES!$G10</f>
        <v>0</v>
      </c>
    </row>
    <row r="27" spans="1:22" x14ac:dyDescent="0.3">
      <c r="A27" s="446" t="s">
        <v>248</v>
      </c>
      <c r="B27" s="68"/>
      <c r="C27" s="129">
        <f>SOURCES!$G11</f>
        <v>0</v>
      </c>
      <c r="D27" s="129">
        <f>SOURCES!$G11</f>
        <v>0</v>
      </c>
      <c r="E27" s="129">
        <f>SOURCES!$G11</f>
        <v>0</v>
      </c>
      <c r="F27" s="129">
        <f>SOURCES!$G11</f>
        <v>0</v>
      </c>
      <c r="G27" s="129">
        <f>SOURCES!$G11</f>
        <v>0</v>
      </c>
      <c r="H27" s="129">
        <f>SOURCES!$G11</f>
        <v>0</v>
      </c>
      <c r="I27" s="129">
        <f>SOURCES!$G11</f>
        <v>0</v>
      </c>
      <c r="J27" s="129">
        <f>SOURCES!$G11</f>
        <v>0</v>
      </c>
      <c r="K27" s="129">
        <f>SOURCES!$G11</f>
        <v>0</v>
      </c>
      <c r="L27" s="129">
        <f>SOURCES!$G11</f>
        <v>0</v>
      </c>
      <c r="M27" s="129">
        <f>SOURCES!$G11</f>
        <v>0</v>
      </c>
      <c r="N27" s="129">
        <f>SOURCES!$G11</f>
        <v>0</v>
      </c>
      <c r="O27" s="129">
        <f>SOURCES!$G11</f>
        <v>0</v>
      </c>
      <c r="P27" s="129">
        <f>SOURCES!$G11</f>
        <v>0</v>
      </c>
      <c r="Q27" s="129">
        <f>SOURCES!$G11</f>
        <v>0</v>
      </c>
      <c r="R27" s="129">
        <f>SOURCES!$G11</f>
        <v>0</v>
      </c>
      <c r="S27" s="129">
        <f>SOURCES!$G11</f>
        <v>0</v>
      </c>
      <c r="T27" s="129">
        <f>SOURCES!$G11</f>
        <v>0</v>
      </c>
      <c r="U27" s="129">
        <f>SOURCES!$G11</f>
        <v>0</v>
      </c>
      <c r="V27" s="129">
        <f>SOURCES!$G11</f>
        <v>0</v>
      </c>
    </row>
    <row r="28" spans="1:22" x14ac:dyDescent="0.3">
      <c r="A28" s="446" t="s">
        <v>162</v>
      </c>
      <c r="B28" s="68"/>
      <c r="C28" s="129">
        <f>SOURCES!$G12</f>
        <v>0</v>
      </c>
      <c r="D28" s="129">
        <f>SOURCES!$G12</f>
        <v>0</v>
      </c>
      <c r="E28" s="129">
        <f>SOURCES!$G12</f>
        <v>0</v>
      </c>
      <c r="F28" s="129">
        <f>SOURCES!$G12</f>
        <v>0</v>
      </c>
      <c r="G28" s="129">
        <f>SOURCES!$G12</f>
        <v>0</v>
      </c>
      <c r="H28" s="129">
        <f>SOURCES!$G12</f>
        <v>0</v>
      </c>
      <c r="I28" s="129">
        <f>SOURCES!$G12</f>
        <v>0</v>
      </c>
      <c r="J28" s="129">
        <f>SOURCES!$G12</f>
        <v>0</v>
      </c>
      <c r="K28" s="129">
        <f>SOURCES!$G12</f>
        <v>0</v>
      </c>
      <c r="L28" s="129">
        <f>SOURCES!$G12</f>
        <v>0</v>
      </c>
      <c r="M28" s="129">
        <f>SOURCES!$G12</f>
        <v>0</v>
      </c>
      <c r="N28" s="129">
        <f>SOURCES!$G12</f>
        <v>0</v>
      </c>
      <c r="O28" s="129">
        <f>SOURCES!$G12</f>
        <v>0</v>
      </c>
      <c r="P28" s="129">
        <f>SOURCES!$G12</f>
        <v>0</v>
      </c>
      <c r="Q28" s="129">
        <f>SOURCES!$G12</f>
        <v>0</v>
      </c>
      <c r="R28" s="129">
        <f>SOURCES!$G12</f>
        <v>0</v>
      </c>
      <c r="S28" s="129">
        <f>SOURCES!$G12</f>
        <v>0</v>
      </c>
      <c r="T28" s="129">
        <f>SOURCES!$G12</f>
        <v>0</v>
      </c>
      <c r="U28" s="129">
        <f>SOURCES!$G12</f>
        <v>0</v>
      </c>
      <c r="V28" s="129">
        <f>SOURCES!$G12</f>
        <v>0</v>
      </c>
    </row>
    <row r="29" spans="1:22" ht="5.75" customHeight="1" x14ac:dyDescent="0.3">
      <c r="A29" s="446"/>
      <c r="B29" s="68"/>
      <c r="C29" s="4"/>
      <c r="D29" s="4"/>
      <c r="E29" s="4"/>
      <c r="F29" s="4"/>
      <c r="G29" s="4"/>
      <c r="H29" s="4"/>
      <c r="I29" s="4"/>
      <c r="J29" s="4"/>
      <c r="K29" s="4"/>
      <c r="L29" s="4"/>
      <c r="M29" s="4"/>
      <c r="N29" s="4"/>
      <c r="O29" s="4"/>
      <c r="P29" s="4"/>
      <c r="Q29" s="4"/>
      <c r="R29" s="4"/>
      <c r="S29" s="4"/>
      <c r="T29" s="4"/>
      <c r="U29" s="4"/>
      <c r="V29" s="4"/>
    </row>
    <row r="30" spans="1:22" x14ac:dyDescent="0.3">
      <c r="A30" s="446" t="s">
        <v>249</v>
      </c>
      <c r="B30" s="68"/>
      <c r="C30" s="137">
        <f>SOURCES!$G15</f>
        <v>0</v>
      </c>
      <c r="D30" s="137">
        <f>SOURCES!$G15</f>
        <v>0</v>
      </c>
      <c r="E30" s="137">
        <f>SOURCES!$G15</f>
        <v>0</v>
      </c>
      <c r="F30" s="137">
        <f>SOURCES!$G15</f>
        <v>0</v>
      </c>
      <c r="G30" s="137">
        <f>SOURCES!$G15</f>
        <v>0</v>
      </c>
      <c r="H30" s="137">
        <f>SOURCES!$G15</f>
        <v>0</v>
      </c>
      <c r="I30" s="137">
        <f>SOURCES!$G15</f>
        <v>0</v>
      </c>
      <c r="J30" s="137">
        <f>SOURCES!$G15</f>
        <v>0</v>
      </c>
      <c r="K30" s="137">
        <f>SOURCES!$G15</f>
        <v>0</v>
      </c>
      <c r="L30" s="137">
        <f>SOURCES!$G15</f>
        <v>0</v>
      </c>
      <c r="M30" s="137">
        <f>SOURCES!$G15</f>
        <v>0</v>
      </c>
      <c r="N30" s="137">
        <f>SOURCES!$G15</f>
        <v>0</v>
      </c>
      <c r="O30" s="137">
        <f>SOURCES!$G15</f>
        <v>0</v>
      </c>
      <c r="P30" s="137">
        <f>SOURCES!$G15</f>
        <v>0</v>
      </c>
      <c r="Q30" s="137">
        <f>SOURCES!$G15</f>
        <v>0</v>
      </c>
      <c r="R30" s="137">
        <f>SOURCES!$G15</f>
        <v>0</v>
      </c>
      <c r="S30" s="137">
        <f>SOURCES!$G15</f>
        <v>0</v>
      </c>
      <c r="T30" s="137">
        <f>SOURCES!$G15</f>
        <v>0</v>
      </c>
      <c r="U30" s="137">
        <f>SOURCES!$G15</f>
        <v>0</v>
      </c>
      <c r="V30" s="137">
        <f>SOURCES!$G15</f>
        <v>0</v>
      </c>
    </row>
    <row r="31" spans="1:22" x14ac:dyDescent="0.3">
      <c r="A31" s="571" t="s">
        <v>250</v>
      </c>
      <c r="B31" s="68"/>
      <c r="C31" s="137">
        <f>(C18-C30)</f>
        <v>0</v>
      </c>
      <c r="D31" s="137">
        <f t="shared" ref="D31:V31" si="5">D18-D30</f>
        <v>0</v>
      </c>
      <c r="E31" s="137">
        <f t="shared" si="5"/>
        <v>0</v>
      </c>
      <c r="F31" s="137">
        <f t="shared" si="5"/>
        <v>0</v>
      </c>
      <c r="G31" s="137">
        <f t="shared" si="5"/>
        <v>0</v>
      </c>
      <c r="H31" s="137">
        <f t="shared" si="5"/>
        <v>0</v>
      </c>
      <c r="I31" s="137">
        <f t="shared" si="5"/>
        <v>0</v>
      </c>
      <c r="J31" s="137">
        <f t="shared" si="5"/>
        <v>0</v>
      </c>
      <c r="K31" s="137">
        <f t="shared" si="5"/>
        <v>0</v>
      </c>
      <c r="L31" s="137">
        <f t="shared" si="5"/>
        <v>0</v>
      </c>
      <c r="M31" s="137">
        <f t="shared" si="5"/>
        <v>0</v>
      </c>
      <c r="N31" s="137">
        <f t="shared" si="5"/>
        <v>0</v>
      </c>
      <c r="O31" s="137">
        <f t="shared" si="5"/>
        <v>0</v>
      </c>
      <c r="P31" s="137">
        <f t="shared" si="5"/>
        <v>0</v>
      </c>
      <c r="Q31" s="137">
        <f t="shared" si="5"/>
        <v>0</v>
      </c>
      <c r="R31" s="137">
        <f t="shared" si="5"/>
        <v>0</v>
      </c>
      <c r="S31" s="137">
        <f t="shared" si="5"/>
        <v>0</v>
      </c>
      <c r="T31" s="137">
        <f t="shared" si="5"/>
        <v>0</v>
      </c>
      <c r="U31" s="137">
        <f t="shared" si="5"/>
        <v>0</v>
      </c>
      <c r="V31" s="137">
        <f t="shared" si="5"/>
        <v>0</v>
      </c>
    </row>
    <row r="32" spans="1:22" x14ac:dyDescent="0.3">
      <c r="A32" s="571" t="s">
        <v>278</v>
      </c>
      <c r="B32" s="68"/>
      <c r="C32" s="158" t="str">
        <f t="shared" ref="C32:V32" si="6">IF(C18=0,"",C18/C30)</f>
        <v/>
      </c>
      <c r="D32" s="158" t="str">
        <f t="shared" si="6"/>
        <v/>
      </c>
      <c r="E32" s="158" t="str">
        <f t="shared" si="6"/>
        <v/>
      </c>
      <c r="F32" s="158" t="str">
        <f t="shared" si="6"/>
        <v/>
      </c>
      <c r="G32" s="158" t="str">
        <f t="shared" si="6"/>
        <v/>
      </c>
      <c r="H32" s="158" t="str">
        <f t="shared" si="6"/>
        <v/>
      </c>
      <c r="I32" s="158" t="str">
        <f t="shared" si="6"/>
        <v/>
      </c>
      <c r="J32" s="158" t="str">
        <f t="shared" si="6"/>
        <v/>
      </c>
      <c r="K32" s="158" t="str">
        <f t="shared" si="6"/>
        <v/>
      </c>
      <c r="L32" s="158" t="str">
        <f t="shared" si="6"/>
        <v/>
      </c>
      <c r="M32" s="158" t="str">
        <f t="shared" si="6"/>
        <v/>
      </c>
      <c r="N32" s="158" t="str">
        <f t="shared" si="6"/>
        <v/>
      </c>
      <c r="O32" s="158" t="str">
        <f t="shared" si="6"/>
        <v/>
      </c>
      <c r="P32" s="158" t="str">
        <f t="shared" si="6"/>
        <v/>
      </c>
      <c r="Q32" s="158" t="str">
        <f t="shared" si="6"/>
        <v/>
      </c>
      <c r="R32" s="158" t="str">
        <f t="shared" si="6"/>
        <v/>
      </c>
      <c r="S32" s="158" t="str">
        <f t="shared" si="6"/>
        <v/>
      </c>
      <c r="T32" s="158" t="str">
        <f t="shared" si="6"/>
        <v/>
      </c>
      <c r="U32" s="158" t="str">
        <f t="shared" si="6"/>
        <v/>
      </c>
      <c r="V32" s="158" t="str">
        <f t="shared" si="6"/>
        <v/>
      </c>
    </row>
    <row r="33" spans="1:22" ht="5.75" customHeight="1" x14ac:dyDescent="0.3"/>
    <row r="34" spans="1:22" x14ac:dyDescent="0.3">
      <c r="A34" s="435" t="s">
        <v>165</v>
      </c>
      <c r="C34" s="199"/>
    </row>
    <row r="35" spans="1:22" s="275" customFormat="1" ht="13.5" thickBot="1" x14ac:dyDescent="0.35">
      <c r="A35" s="728" t="s">
        <v>919</v>
      </c>
      <c r="B35" s="729"/>
      <c r="C35" s="448"/>
      <c r="D35" s="448"/>
      <c r="E35" s="448"/>
      <c r="F35" s="448"/>
      <c r="G35" s="448"/>
      <c r="H35" s="448"/>
      <c r="I35" s="448"/>
      <c r="J35" s="448"/>
      <c r="K35" s="448"/>
      <c r="L35" s="448"/>
      <c r="M35" s="448"/>
      <c r="N35" s="448"/>
      <c r="O35" s="448"/>
      <c r="P35" s="448"/>
      <c r="Q35" s="448"/>
      <c r="R35" s="448"/>
      <c r="S35" s="448"/>
      <c r="T35" s="448"/>
      <c r="U35" s="448"/>
      <c r="V35" s="448"/>
    </row>
    <row r="36" spans="1:22" s="275" customFormat="1" ht="13.5" thickBot="1" x14ac:dyDescent="0.35">
      <c r="A36" s="572"/>
      <c r="B36" s="647" t="s">
        <v>892</v>
      </c>
      <c r="C36" s="543"/>
      <c r="D36" s="395"/>
      <c r="E36" s="395"/>
      <c r="F36" s="395"/>
      <c r="G36" s="395"/>
      <c r="H36" s="395"/>
      <c r="I36" s="395"/>
      <c r="J36" s="395"/>
      <c r="K36" s="395"/>
      <c r="L36" s="395"/>
      <c r="M36" s="393"/>
      <c r="N36" s="278"/>
      <c r="O36" s="278"/>
      <c r="P36" s="278"/>
      <c r="Q36" s="278"/>
      <c r="R36" s="278"/>
      <c r="S36" s="278"/>
      <c r="T36" s="278"/>
      <c r="U36" s="278"/>
      <c r="V36" s="278"/>
    </row>
    <row r="37" spans="1:22" x14ac:dyDescent="0.3">
      <c r="A37" s="573" t="s">
        <v>624</v>
      </c>
      <c r="B37" s="646">
        <v>0.25</v>
      </c>
      <c r="C37" s="544">
        <f>(C31-C35)*$B$37</f>
        <v>0</v>
      </c>
      <c r="D37" s="449">
        <f t="shared" ref="D37:V37" si="7">(D31-D35)*$B$37</f>
        <v>0</v>
      </c>
      <c r="E37" s="449">
        <f t="shared" si="7"/>
        <v>0</v>
      </c>
      <c r="F37" s="449">
        <f t="shared" si="7"/>
        <v>0</v>
      </c>
      <c r="G37" s="449">
        <f t="shared" si="7"/>
        <v>0</v>
      </c>
      <c r="H37" s="449">
        <f t="shared" si="7"/>
        <v>0</v>
      </c>
      <c r="I37" s="449">
        <f t="shared" si="7"/>
        <v>0</v>
      </c>
      <c r="J37" s="449">
        <f t="shared" si="7"/>
        <v>0</v>
      </c>
      <c r="K37" s="449">
        <f t="shared" si="7"/>
        <v>0</v>
      </c>
      <c r="L37" s="449">
        <f t="shared" si="7"/>
        <v>0</v>
      </c>
      <c r="M37" s="449">
        <f t="shared" si="7"/>
        <v>0</v>
      </c>
      <c r="N37" s="449">
        <f t="shared" si="7"/>
        <v>0</v>
      </c>
      <c r="O37" s="449">
        <f t="shared" si="7"/>
        <v>0</v>
      </c>
      <c r="P37" s="449">
        <f t="shared" si="7"/>
        <v>0</v>
      </c>
      <c r="Q37" s="449">
        <f t="shared" si="7"/>
        <v>0</v>
      </c>
      <c r="R37" s="449">
        <f t="shared" si="7"/>
        <v>0</v>
      </c>
      <c r="S37" s="449">
        <f t="shared" si="7"/>
        <v>0</v>
      </c>
      <c r="T37" s="449">
        <f t="shared" si="7"/>
        <v>0</v>
      </c>
      <c r="U37" s="449">
        <f t="shared" si="7"/>
        <v>0</v>
      </c>
      <c r="V37" s="449">
        <f t="shared" si="7"/>
        <v>0</v>
      </c>
    </row>
    <row r="38" spans="1:22" x14ac:dyDescent="0.3">
      <c r="A38" s="572"/>
      <c r="B38" s="645"/>
      <c r="C38" s="545"/>
      <c r="D38" s="160"/>
      <c r="E38" s="160"/>
      <c r="F38" s="160"/>
      <c r="G38" s="160"/>
      <c r="H38" s="160"/>
      <c r="I38" s="160"/>
      <c r="J38" s="160"/>
      <c r="K38" s="160"/>
      <c r="L38" s="160"/>
      <c r="M38" s="394"/>
      <c r="N38" s="277"/>
      <c r="O38" s="277"/>
      <c r="P38" s="277"/>
      <c r="Q38" s="277"/>
      <c r="R38" s="277"/>
      <c r="S38" s="277"/>
      <c r="T38" s="277"/>
      <c r="U38" s="277"/>
      <c r="V38" s="277"/>
    </row>
    <row r="39" spans="1:22" x14ac:dyDescent="0.3">
      <c r="A39" s="573" t="s">
        <v>834</v>
      </c>
      <c r="B39" s="547">
        <v>0.75</v>
      </c>
      <c r="C39" s="544">
        <f>(C31-C35)*$B$39</f>
        <v>0</v>
      </c>
      <c r="D39" s="449">
        <f t="shared" ref="D39:V39" si="8">(D31-D35)*$B$39</f>
        <v>0</v>
      </c>
      <c r="E39" s="449">
        <f t="shared" si="8"/>
        <v>0</v>
      </c>
      <c r="F39" s="449">
        <f t="shared" si="8"/>
        <v>0</v>
      </c>
      <c r="G39" s="449">
        <f t="shared" si="8"/>
        <v>0</v>
      </c>
      <c r="H39" s="449">
        <f t="shared" si="8"/>
        <v>0</v>
      </c>
      <c r="I39" s="449">
        <f t="shared" si="8"/>
        <v>0</v>
      </c>
      <c r="J39" s="449">
        <f t="shared" si="8"/>
        <v>0</v>
      </c>
      <c r="K39" s="449">
        <f t="shared" si="8"/>
        <v>0</v>
      </c>
      <c r="L39" s="449">
        <f t="shared" si="8"/>
        <v>0</v>
      </c>
      <c r="M39" s="449">
        <f t="shared" si="8"/>
        <v>0</v>
      </c>
      <c r="N39" s="449">
        <f t="shared" si="8"/>
        <v>0</v>
      </c>
      <c r="O39" s="449">
        <f t="shared" si="8"/>
        <v>0</v>
      </c>
      <c r="P39" s="449">
        <f t="shared" si="8"/>
        <v>0</v>
      </c>
      <c r="Q39" s="449">
        <f t="shared" si="8"/>
        <v>0</v>
      </c>
      <c r="R39" s="449">
        <f t="shared" si="8"/>
        <v>0</v>
      </c>
      <c r="S39" s="449">
        <f t="shared" si="8"/>
        <v>0</v>
      </c>
      <c r="T39" s="449">
        <f t="shared" si="8"/>
        <v>0</v>
      </c>
      <c r="U39" s="449">
        <f t="shared" si="8"/>
        <v>0</v>
      </c>
      <c r="V39" s="449">
        <f t="shared" si="8"/>
        <v>0</v>
      </c>
    </row>
    <row r="40" spans="1:22" x14ac:dyDescent="0.3">
      <c r="A40" s="572"/>
      <c r="B40" s="645"/>
      <c r="C40" s="545"/>
      <c r="D40" s="160"/>
      <c r="E40" s="160"/>
      <c r="F40" s="160"/>
      <c r="G40" s="160"/>
      <c r="H40" s="160"/>
      <c r="I40" s="160"/>
      <c r="J40" s="160"/>
      <c r="K40" s="160"/>
      <c r="L40" s="160"/>
      <c r="M40" s="394"/>
      <c r="N40" s="277"/>
      <c r="O40" s="277"/>
      <c r="P40" s="277"/>
      <c r="Q40" s="277"/>
      <c r="R40" s="277"/>
      <c r="S40" s="277"/>
      <c r="T40" s="277"/>
      <c r="U40" s="277"/>
      <c r="V40" s="277"/>
    </row>
    <row r="41" spans="1:22" ht="13.5" thickBot="1" x14ac:dyDescent="0.35">
      <c r="A41" s="574" t="s">
        <v>835</v>
      </c>
      <c r="B41" s="548">
        <v>0</v>
      </c>
      <c r="C41" s="546">
        <f>(C31-C35)*$B$41</f>
        <v>0</v>
      </c>
      <c r="D41" s="450">
        <f>(D31-D35)*$B$41</f>
        <v>0</v>
      </c>
      <c r="E41" s="450">
        <f t="shared" ref="E41:V41" si="9">(E31-E35)*$B$41</f>
        <v>0</v>
      </c>
      <c r="F41" s="450">
        <f t="shared" si="9"/>
        <v>0</v>
      </c>
      <c r="G41" s="450">
        <f t="shared" si="9"/>
        <v>0</v>
      </c>
      <c r="H41" s="450">
        <f t="shared" si="9"/>
        <v>0</v>
      </c>
      <c r="I41" s="450">
        <f t="shared" si="9"/>
        <v>0</v>
      </c>
      <c r="J41" s="450">
        <f t="shared" si="9"/>
        <v>0</v>
      </c>
      <c r="K41" s="450">
        <f t="shared" si="9"/>
        <v>0</v>
      </c>
      <c r="L41" s="450">
        <f t="shared" si="9"/>
        <v>0</v>
      </c>
      <c r="M41" s="450">
        <f t="shared" si="9"/>
        <v>0</v>
      </c>
      <c r="N41" s="450">
        <f t="shared" si="9"/>
        <v>0</v>
      </c>
      <c r="O41" s="450">
        <f t="shared" si="9"/>
        <v>0</v>
      </c>
      <c r="P41" s="450">
        <f t="shared" si="9"/>
        <v>0</v>
      </c>
      <c r="Q41" s="450">
        <f t="shared" si="9"/>
        <v>0</v>
      </c>
      <c r="R41" s="450">
        <f t="shared" si="9"/>
        <v>0</v>
      </c>
      <c r="S41" s="450">
        <f t="shared" si="9"/>
        <v>0</v>
      </c>
      <c r="T41" s="450">
        <f t="shared" si="9"/>
        <v>0</v>
      </c>
      <c r="U41" s="450">
        <f t="shared" si="9"/>
        <v>0</v>
      </c>
      <c r="V41" s="450">
        <f t="shared" si="9"/>
        <v>0</v>
      </c>
    </row>
    <row r="42" spans="1:22" ht="5.75" customHeight="1" x14ac:dyDescent="0.3">
      <c r="A42" s="575"/>
      <c r="B42" s="534"/>
      <c r="C42" s="34"/>
      <c r="D42" s="34"/>
      <c r="E42" s="34"/>
      <c r="F42" s="34"/>
      <c r="G42" s="34"/>
      <c r="H42" s="34"/>
      <c r="I42" s="34"/>
      <c r="J42" s="34"/>
      <c r="K42" s="34"/>
      <c r="L42" s="34"/>
      <c r="M42" s="34"/>
      <c r="N42" s="34"/>
      <c r="O42" s="34"/>
      <c r="P42" s="34"/>
      <c r="Q42" s="34"/>
      <c r="R42" s="34"/>
      <c r="S42" s="34"/>
      <c r="T42" s="34"/>
      <c r="U42" s="34"/>
      <c r="V42" s="34"/>
    </row>
    <row r="43" spans="1:22" x14ac:dyDescent="0.3">
      <c r="A43" s="445" t="s">
        <v>251</v>
      </c>
      <c r="B43" s="200"/>
      <c r="C43" s="204">
        <f>SUM(C35:C42)</f>
        <v>0</v>
      </c>
      <c r="D43" s="204">
        <f t="shared" ref="D43:V43" si="10">SUM(D35:D42)</f>
        <v>0</v>
      </c>
      <c r="E43" s="204">
        <f>SUM(E35:E42)</f>
        <v>0</v>
      </c>
      <c r="F43" s="204">
        <f t="shared" si="10"/>
        <v>0</v>
      </c>
      <c r="G43" s="204">
        <f t="shared" si="10"/>
        <v>0</v>
      </c>
      <c r="H43" s="204">
        <f t="shared" si="10"/>
        <v>0</v>
      </c>
      <c r="I43" s="204">
        <f t="shared" si="10"/>
        <v>0</v>
      </c>
      <c r="J43" s="204">
        <f t="shared" si="10"/>
        <v>0</v>
      </c>
      <c r="K43" s="204">
        <f t="shared" si="10"/>
        <v>0</v>
      </c>
      <c r="L43" s="204">
        <f t="shared" si="10"/>
        <v>0</v>
      </c>
      <c r="M43" s="204">
        <f t="shared" si="10"/>
        <v>0</v>
      </c>
      <c r="N43" s="204">
        <f t="shared" si="10"/>
        <v>0</v>
      </c>
      <c r="O43" s="204">
        <f t="shared" si="10"/>
        <v>0</v>
      </c>
      <c r="P43" s="204">
        <f t="shared" si="10"/>
        <v>0</v>
      </c>
      <c r="Q43" s="204">
        <f t="shared" si="10"/>
        <v>0</v>
      </c>
      <c r="R43" s="204">
        <f t="shared" si="10"/>
        <v>0</v>
      </c>
      <c r="S43" s="204">
        <f t="shared" si="10"/>
        <v>0</v>
      </c>
      <c r="T43" s="204">
        <f t="shared" si="10"/>
        <v>0</v>
      </c>
      <c r="U43" s="204">
        <f t="shared" si="10"/>
        <v>0</v>
      </c>
      <c r="V43" s="204">
        <f t="shared" si="10"/>
        <v>0</v>
      </c>
    </row>
    <row r="44" spans="1:22" x14ac:dyDescent="0.3">
      <c r="A44" s="571" t="s">
        <v>252</v>
      </c>
      <c r="B44" s="68"/>
      <c r="C44" s="137">
        <f t="shared" ref="C44:V44" si="11">+C31-C43</f>
        <v>0</v>
      </c>
      <c r="D44" s="137">
        <f t="shared" si="11"/>
        <v>0</v>
      </c>
      <c r="E44" s="137">
        <f t="shared" si="11"/>
        <v>0</v>
      </c>
      <c r="F44" s="137">
        <f t="shared" si="11"/>
        <v>0</v>
      </c>
      <c r="G44" s="137">
        <f t="shared" si="11"/>
        <v>0</v>
      </c>
      <c r="H44" s="137">
        <f t="shared" si="11"/>
        <v>0</v>
      </c>
      <c r="I44" s="137">
        <f t="shared" si="11"/>
        <v>0</v>
      </c>
      <c r="J44" s="137">
        <f t="shared" si="11"/>
        <v>0</v>
      </c>
      <c r="K44" s="137">
        <f t="shared" si="11"/>
        <v>0</v>
      </c>
      <c r="L44" s="137">
        <f t="shared" si="11"/>
        <v>0</v>
      </c>
      <c r="M44" s="137">
        <f t="shared" si="11"/>
        <v>0</v>
      </c>
      <c r="N44" s="137">
        <f t="shared" si="11"/>
        <v>0</v>
      </c>
      <c r="O44" s="137">
        <f t="shared" si="11"/>
        <v>0</v>
      </c>
      <c r="P44" s="137">
        <f t="shared" si="11"/>
        <v>0</v>
      </c>
      <c r="Q44" s="137">
        <f t="shared" si="11"/>
        <v>0</v>
      </c>
      <c r="R44" s="137">
        <f t="shared" si="11"/>
        <v>0</v>
      </c>
      <c r="S44" s="137">
        <f t="shared" si="11"/>
        <v>0</v>
      </c>
      <c r="T44" s="137">
        <f t="shared" si="11"/>
        <v>0</v>
      </c>
      <c r="U44" s="137">
        <f t="shared" si="11"/>
        <v>0</v>
      </c>
      <c r="V44" s="137">
        <f t="shared" si="11"/>
        <v>0</v>
      </c>
    </row>
    <row r="45" spans="1:22" x14ac:dyDescent="0.3">
      <c r="A45" s="571" t="s">
        <v>278</v>
      </c>
      <c r="B45" s="68"/>
      <c r="C45" s="158" t="str">
        <f t="shared" ref="C45:V45" si="12">IF(C18=0,"",C18/(C30+C43))</f>
        <v/>
      </c>
      <c r="D45" s="158" t="str">
        <f t="shared" si="12"/>
        <v/>
      </c>
      <c r="E45" s="158" t="str">
        <f t="shared" si="12"/>
        <v/>
      </c>
      <c r="F45" s="158" t="str">
        <f t="shared" si="12"/>
        <v/>
      </c>
      <c r="G45" s="158" t="str">
        <f t="shared" si="12"/>
        <v/>
      </c>
      <c r="H45" s="158" t="str">
        <f t="shared" si="12"/>
        <v/>
      </c>
      <c r="I45" s="158" t="str">
        <f t="shared" si="12"/>
        <v/>
      </c>
      <c r="J45" s="158" t="str">
        <f t="shared" si="12"/>
        <v/>
      </c>
      <c r="K45" s="158" t="str">
        <f t="shared" si="12"/>
        <v/>
      </c>
      <c r="L45" s="158" t="str">
        <f t="shared" si="12"/>
        <v/>
      </c>
      <c r="M45" s="158" t="str">
        <f t="shared" si="12"/>
        <v/>
      </c>
      <c r="N45" s="158" t="str">
        <f t="shared" si="12"/>
        <v/>
      </c>
      <c r="O45" s="158" t="str">
        <f t="shared" si="12"/>
        <v/>
      </c>
      <c r="P45" s="158" t="str">
        <f t="shared" si="12"/>
        <v/>
      </c>
      <c r="Q45" s="158" t="str">
        <f t="shared" si="12"/>
        <v/>
      </c>
      <c r="R45" s="158" t="str">
        <f t="shared" si="12"/>
        <v/>
      </c>
      <c r="S45" s="158" t="str">
        <f t="shared" si="12"/>
        <v/>
      </c>
      <c r="T45" s="158" t="str">
        <f t="shared" si="12"/>
        <v/>
      </c>
      <c r="U45" s="158" t="str">
        <f t="shared" si="12"/>
        <v/>
      </c>
      <c r="V45" s="158" t="str">
        <f t="shared" si="12"/>
        <v/>
      </c>
    </row>
  </sheetData>
  <customSheetViews>
    <customSheetView guid="{76F395A0-B7E9-4489-8589-E8786779257B}" showPageBreaks="1" zeroValues="0" printArea="1" view="pageLayout">
      <selection activeCell="A2" sqref="A2"/>
      <rowBreaks count="1" manualBreakCount="1">
        <brk id="40" max="16383" man="1"/>
      </rowBreaks>
      <colBreaks count="1" manualBreakCount="1">
        <brk id="12" max="39" man="1"/>
      </colBreaks>
      <pageMargins left="0.5" right="0.5" top="0.5" bottom="0.75" header="0.5" footer="0.5"/>
      <pageSetup scale="95" firstPageNumber="20" orientation="landscape" useFirstPageNumber="1" horizontalDpi="4294967292" r:id="rId1"/>
      <headerFooter alignWithMargins="0">
        <oddFooter>&amp;L&amp;"Times New Roman,Italic"&amp;8CDA Form 202 revised 10/25/16&amp;C&amp;"Times New Roman,Italic"&amp;9&amp;P&amp;R&amp;"Times New Roman,Italic"&amp;8&amp;A:&amp;D</oddFooter>
      </headerFooter>
    </customSheetView>
    <customSheetView guid="{C39AB591-3723-49A0-B177-B840906E8341}" scale="75" showPageBreaks="1" zeroValues="0" printArea="1" view="pageBreakPreview">
      <selection activeCell="A2" sqref="A2"/>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2"/>
      <headerFooter alignWithMargins="0">
        <oddFooter>&amp;L&amp;"Times New Roman,Italic"&amp;8CDA Form 202 (09/23/2008)&amp;C&amp;"Times New Roman,Italic"&amp;9&amp;P&amp;R&amp;"Times New Roman,Italic"&amp;8&amp;A:&amp;D</oddFooter>
      </headerFooter>
    </customSheetView>
    <customSheetView guid="{E132EC1F-F891-4922-AB90-4FA7835D9B5A}" scale="75" showPageBreaks="1" zeroValues="0" printArea="1" view="pageBreakPreview">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3"/>
      <headerFooter alignWithMargins="0">
        <oddFooter>&amp;L&amp;"Times New Roman,Italic"&amp;8CDA Form 202 (09/23/2008)&amp;C&amp;"Times New Roman,Italic"&amp;9&amp;P&amp;R&amp;"Times New Roman,Italic"&amp;8&amp;A:&amp;D</oddFooter>
      </headerFooter>
    </customSheetView>
    <customSheetView guid="{602BBDD0-2A0B-434E-AE8E-4C472F9AEC01}" scale="75" showPageBreaks="1" zeroValues="0" printArea="1" view="pageBreakPreview">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4"/>
      <headerFooter alignWithMargins="0">
        <oddFooter>&amp;L&amp;"Times New Roman,Italic"&amp;8CDA Form 202 (09/23/2008)&amp;C&amp;"Times New Roman,Italic"&amp;9&amp;P&amp;R&amp;"Times New Roman,Italic"&amp;8&amp;A:&amp;D</oddFooter>
      </headerFooter>
    </customSheetView>
    <customSheetView guid="{C2565ED2-FB16-4AD9-AFF0-CED4C44F72DA}" scale="75" showPageBreaks="1" zeroValues="0" printArea="1" view="pageBreakPreview" showRuler="0">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5"/>
      <headerFooter alignWithMargins="0">
        <oddFooter>&amp;L&amp;"Times New Roman,Italic"&amp;8CDA Form 202 (09/23/2008)&amp;C&amp;"Times New Roman,Italic"&amp;9&amp;P&amp;R&amp;"Times New Roman,Italic"&amp;8&amp;A:&amp;D</oddFooter>
      </headerFooter>
    </customSheetView>
    <customSheetView guid="{0A080B76-CAC1-49D6-A14B-9DA724D07E2A}" scale="75" showPageBreaks="1" zeroValues="0" printArea="1" view="pageBreakPreview" showRuler="0">
      <selection activeCell="D3" sqref="D3"/>
      <rowBreaks count="1" manualBreakCount="1">
        <brk id="40" max="16383" man="1"/>
      </rowBreaks>
      <colBreaks count="1" manualBreakCount="1">
        <brk id="12" min="1" max="39" man="1"/>
      </colBreaks>
      <pageMargins left="0.5" right="0.5" top="0.5" bottom="0.75" header="0.5" footer="0.5"/>
      <pageSetup scale="95" firstPageNumber="23" orientation="landscape" useFirstPageNumber="1" horizontalDpi="4294967292" r:id="rId6"/>
      <headerFooter alignWithMargins="0">
        <oddFooter>&amp;L&amp;"Times New Roman,Italic"&amp;8CDA Form 202 (07/01/2008)&amp;C&amp;"Times New Roman,Italic"&amp;9&amp;P&amp;R&amp;"Times New Roman,Italic"&amp;8GENERAL INFORMATION:&amp;D</oddFooter>
      </headerFooter>
    </customSheetView>
    <customSheetView guid="{DC289960-5C22-11D6-B699-00010261CDBB}" zeroValues="0" showRuler="0">
      <selection activeCell="E4" sqref="E4"/>
      <pageMargins left="0.25" right="0.25" top="0.5" bottom="0.5" header="0.5" footer="0.5"/>
      <printOptions horizontalCentered="1"/>
      <pageSetup firstPageNumber="21" orientation="landscape" useFirstPageNumber="1" horizontalDpi="4294967292" r:id="rId7"/>
      <headerFooter alignWithMargins="0"/>
    </customSheetView>
    <customSheetView guid="{714B32FB-A92F-4F7C-8495-8C3BCEB888AE}" scale="75" showPageBreaks="1" zeroValues="0" printArea="1" view="pageBreakPreview" showRuler="0">
      <selection activeCell="D3" sqref="D3"/>
      <rowBreaks count="1" manualBreakCount="1">
        <brk id="40" max="16383" man="1"/>
      </rowBreaks>
      <colBreaks count="1" manualBreakCount="1">
        <brk id="12" min="1" max="39" man="1"/>
      </colBreaks>
      <pageMargins left="0.5" right="0.5" top="0.5" bottom="0.75" header="0.5" footer="0.5"/>
      <pageSetup scale="95" firstPageNumber="23" orientation="landscape" useFirstPageNumber="1" horizontalDpi="4294967292" r:id="rId8"/>
      <headerFooter alignWithMargins="0">
        <oddFooter>&amp;L&amp;"Times New Roman,Italic"&amp;8CDA Form 202 (07/01/2008)&amp;C&amp;"Times New Roman,Italic"&amp;9&amp;P&amp;R&amp;"Times New Roman,Italic"&amp;8GENERAL INFORMATION:&amp;D</oddFooter>
      </headerFooter>
    </customSheetView>
    <customSheetView guid="{A1879216-4226-4AD8-8303-3842A38BCF1B}" scale="75" showPageBreaks="1" zeroValues="0" printArea="1" view="pageBreakPreview" showRuler="0">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9"/>
      <headerFooter alignWithMargins="0">
        <oddFooter>&amp;L&amp;"Times New Roman,Italic"&amp;8CDA Form 202 (09/23/2008)&amp;C&amp;"Times New Roman,Italic"&amp;9&amp;P&amp;R&amp;"Times New Roman,Italic"&amp;8&amp;A:&amp;D</oddFooter>
      </headerFooter>
    </customSheetView>
    <customSheetView guid="{3B78583D-5B6A-4751-8EF2-A2270A01FB56}" scale="75" showPageBreaks="1" zeroValues="0" printArea="1" view="pageBreakPreview">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10"/>
      <headerFooter alignWithMargins="0">
        <oddFooter>&amp;L&amp;"Times New Roman,Italic"&amp;8CDA Form 202 (09/23/2008)&amp;C&amp;"Times New Roman,Italic"&amp;9&amp;P&amp;R&amp;"Times New Roman,Italic"&amp;8&amp;A:&amp;D</oddFooter>
      </headerFooter>
    </customSheetView>
    <customSheetView guid="{9A1BF858-0700-49AF-A308-5283E02DA063}" scale="75" showPageBreaks="1" zeroValues="0" printArea="1" view="pageBreakPreview">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11"/>
      <headerFooter alignWithMargins="0">
        <oddFooter>&amp;L&amp;"Times New Roman,Italic"&amp;8CDA Form 202 (09/23/2008)&amp;C&amp;"Times New Roman,Italic"&amp;9&amp;P&amp;R&amp;"Times New Roman,Italic"&amp;8&amp;A:&amp;D</oddFooter>
      </headerFooter>
    </customSheetView>
    <customSheetView guid="{C6533090-8A80-47A4-9BC4-E66215F4127C}" scale="75" showPageBreaks="1" zeroValues="0" printArea="1" view="pageBreakPreview">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12"/>
      <headerFooter alignWithMargins="0">
        <oddFooter>&amp;L&amp;"Times New Roman,Italic"&amp;8CDA Form 202 (09/23/2008)&amp;C&amp;"Times New Roman,Italic"&amp;9&amp;P&amp;R&amp;"Times New Roman,Italic"&amp;8&amp;A:&amp;D</oddFooter>
      </headerFooter>
    </customSheetView>
    <customSheetView guid="{3659D36C-86F8-45BE-8B0F-DC260D021512}" scale="75" showPageBreaks="1" zeroValues="0" printArea="1" view="pageBreakPreview">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13"/>
      <headerFooter alignWithMargins="0">
        <oddFooter>&amp;L&amp;"Times New Roman,Italic"&amp;8CDA Form 202 (09/23/2008)&amp;C&amp;"Times New Roman,Italic"&amp;9&amp;P&amp;R&amp;"Times New Roman,Italic"&amp;8&amp;A:&amp;D</oddFooter>
      </headerFooter>
    </customSheetView>
    <customSheetView guid="{8142EFA3-2DB8-4FA0-90CC-65C61CCEFD62}" scale="75" showPageBreaks="1" zeroValues="0" printArea="1" view="pageBreakPreview">
      <selection activeCell="H17" sqref="H17"/>
      <rowBreaks count="1" manualBreakCount="1">
        <brk id="40" max="16383" man="1"/>
      </rowBreaks>
      <colBreaks count="1" manualBreakCount="1">
        <brk id="12" max="39" man="1"/>
      </colBreaks>
      <pageMargins left="0.5" right="0.5" top="0.5" bottom="0.75" header="0.5" footer="0.5"/>
      <pageSetup scale="95" firstPageNumber="23" orientation="landscape" useFirstPageNumber="1" horizontalDpi="4294967292" r:id="rId14"/>
      <headerFooter alignWithMargins="0">
        <oddFooter>&amp;L&amp;"Times New Roman,Italic"&amp;8CDA Form 202 (09/23/2008)&amp;C&amp;"Times New Roman,Italic"&amp;9&amp;P&amp;R&amp;"Times New Roman,Italic"&amp;8&amp;A:&amp;D</oddFooter>
      </headerFooter>
    </customSheetView>
  </customSheetViews>
  <mergeCells count="2">
    <mergeCell ref="A1:B1"/>
    <mergeCell ref="A35:B35"/>
  </mergeCells>
  <phoneticPr fontId="17" type="noConversion"/>
  <pageMargins left="0.5" right="0.5" top="0.5" bottom="0.5" header="0.5" footer="0.5"/>
  <pageSetup scale="76" firstPageNumber="20" orientation="landscape" useFirstPageNumber="1" horizontalDpi="4294967292" r:id="rId15"/>
  <headerFooter alignWithMargins="0">
    <oddFooter>&amp;L&amp;"Times New Roman Italic,Italic"&amp;8&amp;K000000CDA Form 202 (Revised February 2022)&amp;C&amp;"Times New Roman Italic,Italic"&amp;8&amp;K000000&amp;P&amp;R&amp;"Times New Roman Italic,Italic"&amp;8&amp;K000000&amp;A:&amp;D</oddFooter>
  </headerFooter>
  <rowBreaks count="1" manualBreakCount="1">
    <brk id="45" max="16383" man="1"/>
  </rowBreaks>
  <colBreaks count="1" manualBreakCount="1">
    <brk id="12" max="4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D2809D534E2E4791F34A639EDE4B8D" ma:contentTypeVersion="4" ma:contentTypeDescription="Create a new document." ma:contentTypeScope="" ma:versionID="f952c9c9f8901f2d17956aa47c4ffba2">
  <xsd:schema xmlns:xsd="http://www.w3.org/2001/XMLSchema" xmlns:xs="http://www.w3.org/2001/XMLSchema" xmlns:p="http://schemas.microsoft.com/office/2006/metadata/properties" xmlns:ns1="http://schemas.microsoft.com/sharepoint/v3" targetNamespace="http://schemas.microsoft.com/office/2006/metadata/properties" ma:root="true" ma:fieldsID="bff1912dda2c34800ae3d5e8677634f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A7E0C0-6610-4B55-A38A-7A1F47B3BF92}">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988F709A-F3E6-43B9-B795-C54487E43E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701041-3646-49AE-85B6-2CCAFFC224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GENERAL</vt:lpstr>
      <vt:lpstr>DEV TEAM</vt:lpstr>
      <vt:lpstr>INCOME</vt:lpstr>
      <vt:lpstr>EXPENSES</vt:lpstr>
      <vt:lpstr>SOURCES</vt:lpstr>
      <vt:lpstr>USES</vt:lpstr>
      <vt:lpstr>TAX CREDIT</vt:lpstr>
      <vt:lpstr>SUMMARY</vt:lpstr>
      <vt:lpstr>PRO FORMA</vt:lpstr>
      <vt:lpstr>CURR FIN INFO</vt:lpstr>
      <vt:lpstr>FIN CAP</vt:lpstr>
      <vt:lpstr>INCOME TARGETING</vt:lpstr>
      <vt:lpstr>LEV &amp; COST EFFECTIVENESS</vt:lpstr>
      <vt:lpstr>SELF-SCORE</vt:lpstr>
      <vt:lpstr>202 Instructions</vt:lpstr>
      <vt:lpstr>AdjLIHTCAllocation</vt:lpstr>
      <vt:lpstr>AdjProjCosts</vt:lpstr>
      <vt:lpstr>AffBRs</vt:lpstr>
      <vt:lpstr>BBStatus</vt:lpstr>
      <vt:lpstr>ImputedRaiseRate</vt:lpstr>
      <vt:lpstr>OZInvestment</vt:lpstr>
      <vt:lpstr>PctAff</vt:lpstr>
      <vt:lpstr>PctLev</vt:lpstr>
      <vt:lpstr>'202 Instructions'!Print_Area</vt:lpstr>
      <vt:lpstr>'DEV TEAM'!Print_Area</vt:lpstr>
      <vt:lpstr>EXPENSES!Print_Area</vt:lpstr>
      <vt:lpstr>'FIN CAP'!Print_Area</vt:lpstr>
      <vt:lpstr>GENERAL!Print_Area</vt:lpstr>
      <vt:lpstr>'INCOME TARGETING'!Print_Area</vt:lpstr>
      <vt:lpstr>'LEV &amp; COST EFFECTIVENESS'!Print_Area</vt:lpstr>
      <vt:lpstr>'PRO FORMA'!Print_Area</vt:lpstr>
      <vt:lpstr>'SELF-SCORE'!Print_Area</vt:lpstr>
      <vt:lpstr>SOURCES!Print_Area</vt:lpstr>
      <vt:lpstr>'TAX CREDIT'!Print_Area</vt:lpstr>
      <vt:lpstr>USES!Print_Area</vt:lpstr>
      <vt:lpstr>'PRO FORMA'!Print_Titles</vt:lpstr>
      <vt:lpstr>projname</vt:lpstr>
      <vt:lpstr>RuralStatus</vt:lpstr>
      <vt:lpstr>ScoreNTNR</vt:lpstr>
      <vt:lpstr>ScoreTNR</vt:lpstr>
      <vt:lpstr>ScoreTR</vt:lpstr>
      <vt:lpstr>TotBRs</vt:lpstr>
      <vt:lpstr>ToTProjCosts</vt:lpstr>
      <vt:lpstr>TwinLevBoost</vt:lpstr>
      <vt:lpstr>TwinStatus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DHCD User</dc:creator>
  <cp:lastModifiedBy>Helps</cp:lastModifiedBy>
  <cp:lastPrinted>2022-02-13T03:01:56Z</cp:lastPrinted>
  <dcterms:created xsi:type="dcterms:W3CDTF">1999-06-15T22:04:33Z</dcterms:created>
  <dcterms:modified xsi:type="dcterms:W3CDTF">2023-04-29T14:28:47Z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0x01010012D2809D534E2E4791F34A639EDE4B8D</vt:lpwstr>
  </property>
  <property fmtid="{D5CDD505-2E9C-101B-9397-08002B2CF9AE}" pid="4" name="Order">
    <vt:r8>17800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